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8_{765E6200-0EC3-4357-A7E7-7C4D9D139A24}" xr6:coauthVersionLast="47" xr6:coauthVersionMax="47" xr10:uidLastSave="{233C46A2-4770-4E42-B0E3-F695140A8ACF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6" sheetId="130" r:id="rId2"/>
    <sheet name="Detalle1" sheetId="820" state="hidden" r:id="rId3"/>
    <sheet name="Detalle2" sheetId="824" state="hidden" r:id="rId4"/>
    <sheet name="Detalle3" sheetId="828" state="hidden" r:id="rId5"/>
    <sheet name="Resumen" sheetId="319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2026'!$B$491:$G$499</definedName>
    <definedName name="_xlnm._FilterDatabase" localSheetId="5" hidden="1">Resumen!$B$1:$I$267</definedName>
    <definedName name="AMPLIACION">#REF!</definedName>
    <definedName name="ANALISIS">#REF!</definedName>
    <definedName name="APROBACION">#REF!</definedName>
    <definedName name="_xlnm.Print_Area" localSheetId="1">'Estadisticas 2026'!$A$1:$Q$658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2026'!$1:$6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2026'!$A$1:$M$519</definedName>
    <definedName name="Z_935DF80A_C4A8_4072_AD95_467BACE55650_.wvu.PrintArea" localSheetId="0" hidden="1">Indice!$B$1:$B$31</definedName>
    <definedName name="Z_935DF80A_C4A8_4072_AD95_467BACE55650_.wvu.PrintTitles" localSheetId="1" hidden="1">'Estadisticas 2026'!$1:$6</definedName>
    <definedName name="Z_935DF80A_C4A8_4072_AD95_467BACE55650_.wvu.Rows" localSheetId="1" hidden="1">'Estadisticas 2026'!#REF!,'Estadisticas 2026'!#REF!,'Estadisticas 2026'!#REF!,'Estadisticas 2026'!#REF!,'Estadisticas 2026'!#REF!,'Estadisticas 2026'!$311:$311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86" i="130" l="1"/>
  <c r="I486" i="130"/>
  <c r="H486" i="130"/>
  <c r="J453" i="130"/>
  <c r="I453" i="130"/>
  <c r="H453" i="130"/>
  <c r="G366" i="130"/>
  <c r="G365" i="130"/>
  <c r="G364" i="130"/>
  <c r="G359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7" i="130"/>
  <c r="D366" i="130"/>
  <c r="D365" i="130"/>
  <c r="D364" i="130"/>
  <c r="D357" i="130"/>
  <c r="D356" i="130"/>
  <c r="D355" i="130"/>
  <c r="D354" i="130"/>
  <c r="D353" i="130"/>
  <c r="D351" i="130"/>
  <c r="D350" i="130"/>
  <c r="D348" i="130"/>
  <c r="D347" i="130"/>
  <c r="D346" i="130"/>
  <c r="D345" i="130"/>
  <c r="D344" i="130"/>
  <c r="D343" i="130"/>
  <c r="D342" i="130"/>
  <c r="H303" i="130"/>
  <c r="G303" i="130"/>
  <c r="F303" i="130"/>
  <c r="E303" i="130"/>
  <c r="D303" i="130"/>
  <c r="C303" i="130"/>
  <c r="C53" i="130" l="1"/>
  <c r="N367" i="130" l="1"/>
  <c r="M367" i="130"/>
  <c r="L367" i="130"/>
  <c r="K367" i="130"/>
  <c r="Z277" i="130"/>
  <c r="C132" i="130" l="1"/>
  <c r="C134" i="130"/>
  <c r="D134" i="130"/>
  <c r="D133" i="130"/>
  <c r="C133" i="130"/>
  <c r="G200" i="130" l="1"/>
  <c r="X277" i="130" l="1"/>
  <c r="D142" i="130" l="1"/>
  <c r="D143" i="130"/>
  <c r="D161" i="130" l="1"/>
  <c r="D160" i="130"/>
  <c r="D159" i="130"/>
  <c r="C161" i="130"/>
  <c r="C160" i="130"/>
  <c r="C159" i="130"/>
  <c r="D328" i="130" l="1"/>
  <c r="C328" i="130"/>
  <c r="D132" i="130" l="1"/>
  <c r="D131" i="130"/>
  <c r="C131" i="130"/>
  <c r="D130" i="130"/>
  <c r="C130" i="130"/>
  <c r="D129" i="130"/>
  <c r="C129" i="130"/>
  <c r="D128" i="130"/>
  <c r="C128" i="130"/>
  <c r="X138" i="130"/>
  <c r="Y138" i="130"/>
  <c r="C135" i="130" l="1"/>
  <c r="D135" i="130"/>
  <c r="Y275" i="130" l="1"/>
  <c r="Y41" i="130" l="1"/>
  <c r="X41" i="130"/>
  <c r="C553" i="130" l="1"/>
  <c r="C643" i="130" l="1"/>
  <c r="P210" i="130" l="1"/>
  <c r="C271" i="130" l="1"/>
  <c r="G368" i="130" l="1"/>
  <c r="D368" i="130"/>
  <c r="C368" i="130"/>
  <c r="E366" i="130" s="1"/>
  <c r="E342" i="130" l="1"/>
  <c r="E343" i="130"/>
  <c r="D486" i="130" l="1"/>
  <c r="C486" i="130"/>
  <c r="D454" i="130"/>
  <c r="C454" i="130"/>
  <c r="F368" i="130"/>
  <c r="H366" i="130" s="1"/>
  <c r="H367" i="130" l="1"/>
  <c r="H344" i="130"/>
  <c r="E367" i="130"/>
  <c r="D271" i="130"/>
  <c r="D144" i="130" l="1"/>
  <c r="C144" i="130"/>
  <c r="C143" i="130"/>
  <c r="C142" i="130"/>
  <c r="Y150" i="130"/>
  <c r="C247" i="130" l="1"/>
  <c r="E212" i="130"/>
  <c r="E247" i="130"/>
  <c r="E534" i="130"/>
  <c r="E553" i="130"/>
  <c r="H200" i="130"/>
  <c r="G210" i="130"/>
  <c r="H210" i="130"/>
  <c r="O210" i="130"/>
  <c r="G211" i="130"/>
  <c r="H211" i="130"/>
  <c r="O211" i="130"/>
  <c r="K212" i="130"/>
  <c r="M212" i="130"/>
  <c r="H342" i="130"/>
  <c r="F534" i="130"/>
  <c r="F540" i="130" s="1"/>
  <c r="F553" i="130" s="1"/>
  <c r="E486" i="130" l="1"/>
  <c r="E454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8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0" i="130" l="1"/>
  <c r="D643" i="130" l="1"/>
  <c r="D534" i="130" l="1"/>
  <c r="D553" i="130" s="1"/>
  <c r="C230" i="130" l="1"/>
  <c r="C212" i="130" l="1"/>
  <c r="C54" i="130" l="1"/>
  <c r="P211" i="130" l="1"/>
  <c r="C52" i="130" l="1"/>
  <c r="D52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4" i="130"/>
  <c r="W638" i="130" l="1"/>
  <c r="X638" i="130"/>
  <c r="X639" i="130"/>
  <c r="X637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8" i="130" l="1"/>
  <c r="C146" i="130"/>
  <c r="W640" i="130" l="1"/>
  <c r="W642" i="130"/>
  <c r="W639" i="130"/>
  <c r="X642" i="130"/>
  <c r="W641" i="130"/>
  <c r="X641" i="130"/>
  <c r="X640" i="130"/>
  <c r="X647" i="130"/>
  <c r="Y647" i="130"/>
  <c r="W637" i="130"/>
  <c r="W636" i="130"/>
  <c r="X633" i="130"/>
  <c r="X634" i="130"/>
  <c r="W633" i="130"/>
  <c r="X636" i="130"/>
  <c r="X635" i="130"/>
  <c r="W634" i="130"/>
  <c r="W635" i="130"/>
  <c r="AB644" i="130"/>
  <c r="AC644" i="130"/>
  <c r="Y94" i="130" l="1"/>
  <c r="X94" i="130"/>
  <c r="X164" i="130" l="1"/>
  <c r="Y164" i="130"/>
  <c r="C534" i="130" l="1"/>
  <c r="Y276" i="130"/>
  <c r="Y277" i="130" s="1"/>
  <c r="AC247" i="130"/>
  <c r="X250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<sst xmlns="http://schemas.openxmlformats.org/spreadsheetml/2006/main" count="9929" uniqueCount="670">
  <si>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</si>
  <si>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</si>
  <si>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</si>
  <si>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</si>
  <si>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</si>
  <si>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</si>
  <si>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</si>
  <si>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</si>
  <si>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</si>
  <si>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</si>
  <si>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</si>
  <si>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</si>
  <si>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</si>
  <si>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</si>
  <si>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</si>
  <si>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</si>
  <si>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</si>
  <si>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</si>
  <si>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</si>
  <si>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</si>
  <si>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</si>
  <si>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</si>
  <si>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</si>
  <si>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</si>
  <si>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</si>
  <si>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</si>
  <si>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</si>
  <si>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</si>
  <si>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</si>
  <si>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</si>
  <si>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</si>
  <si>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</si>
  <si>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</si>
  <si>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</si>
  <si>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</si>
  <si>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</si>
  <si>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</si>
  <si>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</si>
  <si>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</si>
  <si>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</si>
  <si>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</si>
  <si>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</si>
  <si>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</si>
  <si>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</si>
  <si>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</si>
  <si>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</si>
  <si>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</si>
  <si>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</si>
  <si>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</si>
  <si>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</si>
  <si>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</si>
  <si>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</si>
  <si>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</si>
  <si>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</si>
  <si>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</si>
  <si>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</si>
  <si>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</si>
  <si>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</si>
  <si>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</si>
  <si>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</si>
  <si>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</si>
  <si>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</si>
  <si>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</si>
  <si>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</si>
  <si>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</si>
  <si>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</si>
  <si>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</si>
  <si>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</si>
  <si>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</si>
  <si>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</si>
  <si>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</si>
  <si>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</si>
  <si>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</si>
  <si>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</si>
  <si>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</si>
  <si>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</si>
  <si>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</si>
  <si>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</si>
  <si>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</si>
  <si>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</si>
  <si>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</si>
  <si>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</si>
  <si>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</si>
  <si>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</si>
  <si>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</si>
  <si>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</si>
  <si>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</si>
  <si>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</si>
  <si>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</si>
  <si>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</si>
  <si>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</si>
  <si>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</si>
  <si>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</si>
  <si>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</si>
  <si>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</si>
  <si>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</si>
  <si>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</si>
  <si>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</si>
  <si>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</si>
  <si>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</si>
  <si>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</si>
  <si>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</si>
  <si>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</si>
  <si>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</si>
  <si>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</si>
  <si>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</si>
  <si>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</si>
  <si>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</si>
  <si>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</si>
  <si>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</si>
  <si>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</si>
  <si>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</si>
  <si>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</si>
  <si>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</si>
  <si>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</si>
  <si>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</si>
  <si>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</si>
  <si>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</si>
  <si>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</si>
  <si>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</si>
  <si>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</si>
  <si>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</si>
  <si>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</si>
  <si>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</si>
  <si>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</si>
  <si>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</si>
  <si>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</si>
  <si>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</si>
  <si>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</si>
  <si>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</si>
  <si>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</si>
  <si>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</si>
  <si>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</si>
  <si>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</si>
  <si>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</si>
  <si>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</si>
  <si>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</si>
  <si>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</si>
  <si>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</si>
  <si>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</si>
  <si>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</si>
  <si>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</si>
  <si>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</si>
  <si>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</si>
  <si>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</si>
  <si>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</si>
  <si>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</si>
  <si>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</si>
  <si>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</si>
  <si>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</si>
  <si>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</si>
  <si>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</si>
  <si>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</si>
  <si>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</si>
  <si>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</si>
  <si>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</si>
  <si>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</si>
  <si>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</si>
  <si>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</si>
  <si>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</si>
  <si>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</si>
  <si>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</si>
  <si>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</si>
  <si>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</si>
  <si>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</si>
  <si>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</si>
  <si>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</si>
  <si>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</si>
  <si>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</si>
  <si>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</si>
  <si>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</si>
  <si>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</si>
  <si>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</si>
  <si>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</si>
  <si>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</si>
  <si>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</si>
  <si>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</si>
  <si>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</si>
  <si>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</si>
  <si>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</si>
  <si>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</si>
  <si>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</si>
  <si>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</si>
  <si>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</si>
  <si>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</si>
  <si>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</si>
  <si>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</si>
  <si>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</si>
  <si>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</si>
  <si>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</si>
  <si>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</si>
  <si>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</si>
  <si>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</si>
  <si>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</si>
  <si>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</si>
  <si>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</si>
  <si>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</si>
  <si>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</si>
  <si>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</si>
  <si>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</si>
  <si>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</si>
  <si>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</si>
  <si>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</si>
  <si>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</si>
  <si>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</si>
  <si>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</si>
  <si>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</si>
  <si>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</si>
  <si>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</si>
  <si>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</si>
  <si>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</si>
  <si>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</si>
  <si>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</si>
  <si>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</si>
  <si>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</si>
  <si>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</si>
  <si>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</si>
  <si>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</si>
  <si>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</si>
  <si>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</si>
  <si>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</si>
  <si>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</si>
  <si>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</si>
  <si>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</si>
  <si>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</si>
  <si>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</si>
  <si>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</si>
  <si>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</si>
  <si>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</si>
  <si>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</si>
  <si>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</si>
  <si>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</si>
  <si>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</si>
  <si>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</si>
  <si>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</si>
  <si>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</si>
  <si>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</si>
  <si>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</si>
  <si>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</si>
  <si>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</si>
  <si>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</si>
  <si>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</si>
  <si>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</si>
  <si>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</si>
  <si>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</si>
  <si>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</si>
  <si>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</si>
  <si>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</si>
  <si>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</si>
  <si>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</si>
  <si>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</si>
  <si>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</si>
  <si>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</si>
  <si>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</si>
  <si>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</si>
  <si>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</si>
  <si>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</si>
  <si>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</si>
  <si>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</si>
  <si>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</si>
  <si>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</si>
  <si>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</si>
  <si>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</si>
  <si>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</si>
  <si>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</si>
  <si>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</si>
  <si>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</si>
  <si>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</si>
  <si>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</si>
  <si>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</si>
  <si>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</si>
  <si>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</si>
  <si>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</si>
  <si>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</si>
  <si>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</si>
  <si>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</si>
  <si>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</si>
  <si>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</si>
  <si>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</si>
  <si>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</si>
  <si>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</si>
  <si>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</si>
  <si>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</si>
  <si>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</si>
  <si>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</si>
  <si>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</si>
  <si>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</si>
  <si>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</si>
  <si>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</si>
  <si>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</si>
  <si>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</si>
  <si>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</si>
  <si>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</si>
  <si>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</si>
  <si>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</si>
  <si>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</si>
  <si>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</si>
  <si>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</si>
  <si>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</si>
  <si>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</si>
  <si>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</si>
  <si>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</si>
  <si>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</si>
  <si>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</si>
  <si>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</si>
  <si>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</si>
  <si>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</si>
  <si>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</si>
  <si>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</si>
  <si>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</si>
  <si>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</si>
  <si>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</si>
  <si>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</si>
  <si>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</si>
  <si>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</si>
  <si>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</si>
  <si>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</si>
  <si>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</si>
  <si>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</si>
  <si>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</si>
  <si>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</si>
  <si>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</si>
  <si>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</si>
  <si>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</si>
  <si>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</si>
  <si>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</si>
  <si>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</si>
  <si>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</si>
  <si>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</si>
  <si>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</si>
  <si>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</si>
  <si>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</si>
  <si>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</si>
  <si>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</si>
  <si>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</si>
  <si>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</si>
  <si>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</si>
  <si>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</si>
  <si>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</si>
  <si>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</si>
  <si>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</si>
  <si>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</si>
  <si>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</si>
  <si>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</si>
  <si>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</si>
  <si>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</si>
  <si>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</si>
  <si>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</si>
  <si>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</si>
  <si>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</si>
  <si>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</si>
  <si>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</si>
  <si>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</si>
  <si>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</si>
  <si>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</si>
  <si>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</si>
  <si>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</si>
  <si>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</si>
  <si>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</si>
  <si>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</si>
  <si>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</si>
  <si>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</si>
  <si>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</si>
  <si>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</si>
  <si>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</si>
  <si>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</si>
  <si>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</si>
  <si>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</si>
  <si>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</si>
  <si>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</si>
  <si>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</si>
  <si>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</si>
  <si>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</si>
  <si>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</si>
  <si>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</si>
  <si>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</si>
  <si>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</si>
  <si>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</si>
  <si>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</si>
  <si>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</si>
  <si>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</si>
  <si>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</si>
  <si>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</si>
  <si>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</si>
  <si>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</si>
  <si>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</si>
  <si>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</si>
  <si>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</si>
  <si>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</si>
  <si>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</si>
  <si>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</si>
  <si>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</si>
  <si>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</si>
  <si>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</si>
  <si>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</si>
  <si>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</si>
  <si>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</si>
  <si>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</si>
  <si>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</si>
  <si>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</si>
  <si>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</si>
  <si>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</si>
  <si>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</si>
  <si>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</si>
  <si>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</si>
  <si>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</si>
  <si>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</si>
  <si>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</si>
  <si>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</si>
  <si>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</si>
  <si>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</si>
  <si>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</si>
  <si>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</si>
  <si>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</si>
  <si>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</si>
  <si>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</si>
  <si>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</si>
  <si>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</si>
  <si>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</si>
  <si>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</si>
  <si>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</si>
  <si>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</si>
  <si>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</si>
  <si>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</si>
  <si>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</si>
  <si>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</si>
  <si>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</si>
  <si>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</si>
  <si>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</si>
  <si>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</si>
  <si>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</si>
  <si>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</si>
  <si>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</si>
  <si>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</si>
  <si>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</si>
  <si>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</si>
  <si>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</si>
  <si>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</si>
  <si>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</si>
  <si>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</si>
  <si>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</si>
  <si>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</si>
  <si>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</si>
  <si>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</si>
  <si>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</si>
  <si>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</si>
  <si>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</si>
  <si>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</si>
  <si>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</si>
  <si>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</si>
  <si>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</si>
  <si>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</si>
  <si>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B. N. C. R.</t>
  </si>
  <si>
    <t>COOPEANDE No. 1</t>
  </si>
  <si>
    <t>ASEDEMASA S.A</t>
  </si>
  <si>
    <t>MATA DE PLÁTANO</t>
  </si>
  <si>
    <t>CHOMES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</si>
  <si>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</si>
  <si>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</si>
  <si>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</si>
  <si>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</si>
  <si>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</si>
  <si>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</si>
  <si>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</si>
  <si>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</si>
  <si>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</si>
  <si>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</si>
  <si>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</si>
  <si>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</si>
  <si>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</si>
  <si>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</si>
  <si>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</si>
  <si>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</si>
  <si>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</si>
  <si>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</si>
  <si>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</si>
  <si>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</si>
  <si>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</si>
  <si>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</si>
  <si>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</si>
  <si>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</si>
  <si>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</si>
  <si>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</si>
  <si>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</si>
  <si>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</si>
  <si>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</si>
  <si>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</si>
  <si>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</si>
  <si>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</si>
  <si>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</si>
  <si>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</si>
  <si>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</si>
  <si>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</si>
  <si>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</si>
  <si>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</si>
  <si>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</si>
  <si>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</si>
  <si>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</si>
  <si>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</si>
  <si>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</si>
  <si>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</si>
  <si>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</si>
  <si>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</si>
  <si>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</si>
  <si>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</si>
  <si>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</si>
  <si>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</si>
  <si>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</si>
  <si>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</si>
  <si>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</si>
  <si>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</si>
  <si>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</si>
  <si>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</si>
  <si>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</si>
  <si>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</si>
  <si>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</si>
  <si>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</si>
  <si>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</si>
  <si>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</si>
  <si>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</si>
  <si>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</si>
  <si>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</si>
  <si>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</si>
  <si>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</si>
  <si>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</si>
  <si>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</si>
  <si>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</si>
  <si>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</si>
  <si>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</si>
  <si>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</si>
  <si>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</si>
  <si>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</si>
  <si>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</si>
  <si>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</si>
  <si>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</si>
  <si>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</si>
  <si>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</si>
  <si>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</si>
  <si>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</si>
  <si>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</si>
  <si>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</si>
  <si>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</si>
  <si>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</si>
  <si>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</si>
  <si>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</si>
  <si>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</si>
  <si>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</si>
  <si>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</si>
  <si>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</si>
  <si>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</si>
  <si>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</si>
  <si>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</si>
  <si>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</si>
  <si>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</si>
  <si>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</si>
  <si>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</si>
  <si>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</si>
  <si>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</si>
  <si>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</si>
  <si>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</si>
  <si>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</si>
  <si>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</si>
  <si>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</si>
  <si>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</si>
  <si>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</si>
  <si>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</si>
  <si>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</si>
  <si>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</si>
  <si>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</si>
  <si>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</si>
  <si>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</si>
  <si>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</si>
  <si>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</si>
  <si>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</si>
  <si>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</si>
  <si>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</si>
  <si>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</si>
  <si>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</si>
  <si>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</si>
  <si>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</si>
  <si>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</si>
  <si>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</si>
  <si>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</si>
  <si>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</si>
  <si>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</si>
  <si>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</si>
  <si>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</si>
  <si>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</si>
  <si>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</si>
  <si>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</si>
  <si>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</si>
  <si>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</si>
  <si>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</si>
  <si>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</si>
  <si>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</si>
  <si>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</si>
  <si>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</si>
  <si>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</si>
  <si>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</si>
  <si>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</si>
  <si>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</si>
  <si>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</si>
  <si>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</si>
  <si>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</si>
  <si>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</si>
  <si>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</si>
  <si>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</si>
  <si>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</si>
  <si>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</si>
  <si>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</si>
  <si>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</si>
  <si>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</si>
  <si>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</si>
  <si>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</si>
  <si>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</si>
  <si>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</si>
  <si>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</si>
  <si>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</si>
  <si>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</si>
  <si>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</si>
  <si>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</si>
  <si>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</si>
  <si>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</si>
  <si>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</si>
  <si>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</si>
  <si>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GT</t>
  </si>
  <si>
    <t>CREDECOOP R.L.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</si>
  <si>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</si>
  <si>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</si>
  <si>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</si>
  <si>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</si>
  <si>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</si>
  <si>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</si>
  <si>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</si>
  <si>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</si>
  <si>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</si>
  <si>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</si>
  <si>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</si>
  <si>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</si>
  <si>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</si>
  <si>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</si>
  <si>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</si>
  <si>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</si>
  <si>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</si>
  <si>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</si>
  <si>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</si>
  <si>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</si>
  <si>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</si>
  <si>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 xml:space="preserve">CAJA DE ANDE </t>
  </si>
  <si>
    <t>21. Bonos Formalizados Población LGTBI Por Propósito en el mes de Enero de 2026</t>
  </si>
  <si>
    <t>Del 01 de Enero al 31 de Enero de 2026</t>
  </si>
  <si>
    <t>POSTULADOS ORDINARIOS DEL 01/01/2026 AL 31/01/2026</t>
  </si>
  <si>
    <t>POSTULADOS ART 59 DEL 01/01/2026 AL 31/01/2026</t>
  </si>
  <si>
    <t>20. Ejecución Presupuesto 2026 - Por programa de financiamiento</t>
  </si>
  <si>
    <t>LOS GUIDO</t>
  </si>
  <si>
    <t>CASCAJAL</t>
  </si>
  <si>
    <t>01/01/2025 al 31/01/2025</t>
  </si>
  <si>
    <t>Casos 2026-2025</t>
  </si>
  <si>
    <t>Monto 2026-2025</t>
  </si>
  <si>
    <t>01/01/2026 al 31/01/2026</t>
  </si>
  <si>
    <t>Formalizados Enero 2026</t>
  </si>
  <si>
    <t>Formalizados Enero 2025</t>
  </si>
  <si>
    <t>EMITIDOS DEL 01/01/2026 AL 31/01/2026</t>
  </si>
  <si>
    <t>FORMALIZADOS DEL 01/01/2026 AL 31/01/2026</t>
  </si>
  <si>
    <t>AL 31 DE ENERO 2026</t>
  </si>
  <si>
    <t>EMITIDOS DEL 01/01/2025 AL 31/01/2025</t>
  </si>
  <si>
    <t>FORMALIZADOS DEL 01/01/2025 AL 31/01/2025</t>
  </si>
  <si>
    <t>AL 31 DE ENERO 2025</t>
  </si>
  <si>
    <t>Acumulado: del 01/01/2026 al 31/01/2026</t>
  </si>
  <si>
    <t>Acumulado: del 01/01/2025 al 31/01/2025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</si>
</sst>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5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4439">
    <xf numFmtId="0" fontId="0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70" fillId="0" borderId="0"/>
    <xf numFmtId="191" fontId="270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268" fillId="0" borderId="0"/>
    <xf numFmtId="0" fontId="264" fillId="0" borderId="0"/>
    <xf numFmtId="182" fontId="267" fillId="0" borderId="0" applyFont="0" applyFill="0" applyBorder="0" applyAlignment="0" applyProtection="0"/>
    <xf numFmtId="0" fontId="263" fillId="0" borderId="0"/>
    <xf numFmtId="0" fontId="262" fillId="0" borderId="0"/>
    <xf numFmtId="169" fontId="262" fillId="0" borderId="0" applyFont="0" applyFill="0" applyBorder="0" applyAlignment="0" applyProtection="0"/>
    <xf numFmtId="0" fontId="266" fillId="0" borderId="0"/>
    <xf numFmtId="0" fontId="261" fillId="0" borderId="0"/>
    <xf numFmtId="0" fontId="260" fillId="0" borderId="0"/>
    <xf numFmtId="0" fontId="259" fillId="0" borderId="0"/>
    <xf numFmtId="169" fontId="25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0" fontId="258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191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77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169" fontId="257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5" fillId="0" borderId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0" fontId="268" fillId="0" borderId="0"/>
    <xf numFmtId="0" fontId="251" fillId="0" borderId="0"/>
    <xf numFmtId="9" fontId="267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49" fillId="0" borderId="0"/>
    <xf numFmtId="0" fontId="248" fillId="0" borderId="0"/>
    <xf numFmtId="0" fontId="267" fillId="0" borderId="0"/>
    <xf numFmtId="0" fontId="278" fillId="0" borderId="0"/>
    <xf numFmtId="0" fontId="247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6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67" fillId="0" borderId="0"/>
    <xf numFmtId="0" fontId="246" fillId="0" borderId="0"/>
    <xf numFmtId="169" fontId="246" fillId="0" borderId="0" applyFont="0" applyFill="0" applyBorder="0" applyAlignment="0" applyProtection="0"/>
    <xf numFmtId="0" fontId="278" fillId="0" borderId="0"/>
    <xf numFmtId="0" fontId="245" fillId="0" borderId="0"/>
    <xf numFmtId="169" fontId="245" fillId="0" borderId="0" applyFont="0" applyFill="0" applyBorder="0" applyAlignment="0" applyProtection="0"/>
    <xf numFmtId="0" fontId="279" fillId="0" borderId="0"/>
    <xf numFmtId="0" fontId="244" fillId="0" borderId="0"/>
    <xf numFmtId="0" fontId="280" fillId="0" borderId="0"/>
    <xf numFmtId="0" fontId="243" fillId="0" borderId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67" fillId="0" borderId="0"/>
    <xf numFmtId="0" fontId="239" fillId="0" borderId="0"/>
    <xf numFmtId="169" fontId="239" fillId="0" borderId="0" applyFont="0" applyFill="0" applyBorder="0" applyAlignment="0" applyProtection="0"/>
    <xf numFmtId="0" fontId="267" fillId="0" borderId="0"/>
    <xf numFmtId="0" fontId="239" fillId="0" borderId="0"/>
    <xf numFmtId="0" fontId="267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8" fillId="0" borderId="0"/>
    <xf numFmtId="169" fontId="238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83" fillId="0" borderId="0"/>
    <xf numFmtId="0" fontId="236" fillId="0" borderId="0"/>
    <xf numFmtId="0" fontId="235" fillId="0" borderId="0"/>
    <xf numFmtId="0" fontId="284" fillId="0" borderId="0"/>
    <xf numFmtId="169" fontId="235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67" fillId="0" borderId="0"/>
    <xf numFmtId="0" fontId="234" fillId="0" borderId="0"/>
    <xf numFmtId="0" fontId="234" fillId="0" borderId="0"/>
    <xf numFmtId="0" fontId="267" fillId="0" borderId="0"/>
    <xf numFmtId="169" fontId="234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169" fontId="23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0" fontId="225" fillId="0" borderId="0"/>
    <xf numFmtId="0" fontId="285" fillId="0" borderId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0" fontId="222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3" borderId="0" applyNumberFormat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19" fillId="0" borderId="0"/>
    <xf numFmtId="169" fontId="219" fillId="0" borderId="0" applyFont="0" applyFill="0" applyBorder="0" applyAlignment="0" applyProtection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6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3" borderId="0" applyNumberFormat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68" fillId="0" borderId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0" fontId="269" fillId="4" borderId="0" applyNumberFormat="0" applyBorder="0" applyAlignment="0" applyProtection="0"/>
    <xf numFmtId="0" fontId="269" fillId="5" borderId="0" applyNumberFormat="0" applyBorder="0" applyAlignment="0" applyProtection="0"/>
    <xf numFmtId="0" fontId="269" fillId="6" borderId="0" applyNumberFormat="0" applyBorder="0" applyAlignment="0" applyProtection="0"/>
    <xf numFmtId="0" fontId="269" fillId="7" borderId="0" applyNumberFormat="0" applyBorder="0" applyAlignment="0" applyProtection="0"/>
    <xf numFmtId="0" fontId="269" fillId="8" borderId="0" applyNumberFormat="0" applyBorder="0" applyAlignment="0" applyProtection="0"/>
    <xf numFmtId="0" fontId="269" fillId="9" borderId="0" applyNumberFormat="0" applyBorder="0" applyAlignment="0" applyProtection="0"/>
    <xf numFmtId="0" fontId="269" fillId="10" borderId="0" applyNumberFormat="0" applyBorder="0" applyAlignment="0" applyProtection="0"/>
    <xf numFmtId="0" fontId="269" fillId="11" borderId="0" applyNumberFormat="0" applyBorder="0" applyAlignment="0" applyProtection="0"/>
    <xf numFmtId="0" fontId="269" fillId="6" borderId="0" applyNumberFormat="0" applyBorder="0" applyAlignment="0" applyProtection="0"/>
    <xf numFmtId="0" fontId="269" fillId="9" borderId="0" applyNumberFormat="0" applyBorder="0" applyAlignment="0" applyProtection="0"/>
    <xf numFmtId="0" fontId="269" fillId="12" borderId="0" applyNumberFormat="0" applyBorder="0" applyAlignment="0" applyProtection="0"/>
    <xf numFmtId="0" fontId="286" fillId="13" borderId="0" applyNumberFormat="0" applyBorder="0" applyAlignment="0" applyProtection="0"/>
    <xf numFmtId="0" fontId="286" fillId="10" borderId="0" applyNumberFormat="0" applyBorder="0" applyAlignment="0" applyProtection="0"/>
    <xf numFmtId="0" fontId="286" fillId="11" borderId="0" applyNumberFormat="0" applyBorder="0" applyAlignment="0" applyProtection="0"/>
    <xf numFmtId="0" fontId="286" fillId="14" borderId="0" applyNumberFormat="0" applyBorder="0" applyAlignment="0" applyProtection="0"/>
    <xf numFmtId="0" fontId="286" fillId="15" borderId="0" applyNumberFormat="0" applyBorder="0" applyAlignment="0" applyProtection="0"/>
    <xf numFmtId="0" fontId="286" fillId="16" borderId="0" applyNumberFormat="0" applyBorder="0" applyAlignment="0" applyProtection="0"/>
    <xf numFmtId="0" fontId="287" fillId="17" borderId="0" applyNumberFormat="0" applyBorder="0" applyAlignment="0" applyProtection="0"/>
    <xf numFmtId="0" fontId="288" fillId="18" borderId="11" applyNumberFormat="0" applyAlignment="0" applyProtection="0"/>
    <xf numFmtId="0" fontId="289" fillId="19" borderId="12" applyNumberFormat="0" applyAlignment="0" applyProtection="0"/>
    <xf numFmtId="0" fontId="290" fillId="0" borderId="13" applyNumberFormat="0" applyFill="0" applyAlignment="0" applyProtection="0"/>
    <xf numFmtId="0" fontId="291" fillId="0" borderId="0" applyNumberFormat="0" applyFill="0" applyBorder="0" applyAlignment="0" applyProtection="0"/>
    <xf numFmtId="0" fontId="286" fillId="20" borderId="0" applyNumberFormat="0" applyBorder="0" applyAlignment="0" applyProtection="0"/>
    <xf numFmtId="0" fontId="286" fillId="21" borderId="0" applyNumberFormat="0" applyBorder="0" applyAlignment="0" applyProtection="0"/>
    <xf numFmtId="0" fontId="286" fillId="22" borderId="0" applyNumberFormat="0" applyBorder="0" applyAlignment="0" applyProtection="0"/>
    <xf numFmtId="0" fontId="286" fillId="14" borderId="0" applyNumberFormat="0" applyBorder="0" applyAlignment="0" applyProtection="0"/>
    <xf numFmtId="0" fontId="286" fillId="15" borderId="0" applyNumberFormat="0" applyBorder="0" applyAlignment="0" applyProtection="0"/>
    <xf numFmtId="0" fontId="286" fillId="23" borderId="0" applyNumberFormat="0" applyBorder="0" applyAlignment="0" applyProtection="0"/>
    <xf numFmtId="0" fontId="292" fillId="8" borderId="11" applyNumberFormat="0" applyAlignment="0" applyProtection="0"/>
    <xf numFmtId="0" fontId="293" fillId="5" borderId="0" applyNumberFormat="0" applyBorder="0" applyAlignment="0" applyProtection="0"/>
    <xf numFmtId="0" fontId="294" fillId="24" borderId="0" applyNumberFormat="0" applyBorder="0" applyAlignment="0" applyProtection="0"/>
    <xf numFmtId="0" fontId="267" fillId="25" borderId="10" applyNumberFormat="0" applyFont="0" applyAlignment="0" applyProtection="0"/>
    <xf numFmtId="0" fontId="295" fillId="18" borderId="14" applyNumberFormat="0" applyAlignment="0" applyProtection="0"/>
    <xf numFmtId="0" fontId="296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298" fillId="0" borderId="15" applyNumberFormat="0" applyFill="0" applyAlignment="0" applyProtection="0"/>
    <xf numFmtId="0" fontId="299" fillId="0" borderId="16" applyNumberFormat="0" applyFill="0" applyAlignment="0" applyProtection="0"/>
    <xf numFmtId="0" fontId="291" fillId="0" borderId="17" applyNumberFormat="0" applyFill="0" applyAlignment="0" applyProtection="0"/>
    <xf numFmtId="0" fontId="300" fillId="0" borderId="0" applyNumberFormat="0" applyFill="0" applyBorder="0" applyAlignment="0" applyProtection="0"/>
    <xf numFmtId="0" fontId="301" fillId="0" borderId="18" applyNumberFormat="0" applyFill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302" fillId="0" borderId="0"/>
    <xf numFmtId="169" fontId="302" fillId="0" borderId="0" applyFont="0" applyFill="0" applyBorder="0" applyAlignment="0" applyProtection="0"/>
    <xf numFmtId="0" fontId="195" fillId="0" borderId="0"/>
    <xf numFmtId="0" fontId="195" fillId="0" borderId="0"/>
    <xf numFmtId="9" fontId="302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268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68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303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0" fillId="0" borderId="0"/>
    <xf numFmtId="0" fontId="304" fillId="0" borderId="0"/>
    <xf numFmtId="0" fontId="180" fillId="0" borderId="0"/>
    <xf numFmtId="0" fontId="179" fillId="0" borderId="0"/>
    <xf numFmtId="169" fontId="179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7" fillId="25" borderId="20" applyNumberFormat="0" applyFont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179" fillId="0" borderId="0"/>
    <xf numFmtId="0" fontId="179" fillId="0" borderId="0"/>
    <xf numFmtId="9" fontId="267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7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267" fillId="0" borderId="0"/>
    <xf numFmtId="0" fontId="179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7" fontId="306" fillId="0" borderId="0" applyFont="0" applyFill="0" applyBorder="0" applyAlignment="0" applyProtection="0"/>
    <xf numFmtId="169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41" fontId="266" fillId="0" borderId="0" applyFont="0" applyFill="0" applyBorder="0" applyAlignment="0" applyProtection="0"/>
    <xf numFmtId="0" fontId="178" fillId="0" borderId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267" fillId="25" borderId="25" applyNumberFormat="0" applyFont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267" fillId="25" borderId="25" applyNumberFormat="0" applyFont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41" fontId="266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41" fontId="266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26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72" fillId="0" borderId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268" fillId="0" borderId="0"/>
    <xf numFmtId="0" fontId="268" fillId="0" borderId="0"/>
    <xf numFmtId="0" fontId="170" fillId="0" borderId="0"/>
    <xf numFmtId="0" fontId="170" fillId="0" borderId="0"/>
    <xf numFmtId="0" fontId="268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268" fillId="0" borderId="0"/>
    <xf numFmtId="0" fontId="170" fillId="3" borderId="0" applyNumberFormat="0" applyBorder="0" applyAlignment="0" applyProtection="0"/>
    <xf numFmtId="0" fontId="169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6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3" fillId="3" borderId="0" applyNumberFormat="0" applyBorder="0" applyAlignment="0" applyProtection="0"/>
    <xf numFmtId="0" fontId="163" fillId="0" borderId="0"/>
    <xf numFmtId="0" fontId="269" fillId="17" borderId="0" applyNumberFormat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68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312" fillId="0" borderId="0"/>
    <xf numFmtId="0" fontId="159" fillId="0" borderId="0"/>
    <xf numFmtId="0" fontId="26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315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268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169" fontId="145" fillId="0" borderId="0" applyFont="0" applyFill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145" fillId="3" borderId="0" applyNumberFormat="0" applyBorder="0" applyAlignment="0" applyProtection="0"/>
    <xf numFmtId="0" fontId="288" fillId="18" borderId="31" applyNumberFormat="0" applyAlignment="0" applyProtection="0"/>
    <xf numFmtId="0" fontId="292" fillId="8" borderId="31" applyNumberFormat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9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295" fillId="18" borderId="32" applyNumberFormat="0" applyAlignment="0" applyProtection="0"/>
    <xf numFmtId="169" fontId="145" fillId="0" borderId="0" applyFont="0" applyFill="0" applyBorder="0" applyAlignment="0" applyProtection="0"/>
    <xf numFmtId="0" fontId="301" fillId="0" borderId="33" applyNumberFormat="0" applyFill="0" applyAlignment="0" applyProtection="0"/>
    <xf numFmtId="169" fontId="145" fillId="0" borderId="0" applyFont="0" applyFill="0" applyBorder="0" applyAlignment="0" applyProtection="0"/>
    <xf numFmtId="0" fontId="144" fillId="0" borderId="0"/>
    <xf numFmtId="16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44" fillId="3" borderId="0" applyNumberFormat="0" applyBorder="0" applyAlignment="0" applyProtection="0"/>
    <xf numFmtId="0" fontId="267" fillId="25" borderId="28" applyNumberFormat="0" applyFont="0" applyAlignment="0" applyProtection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268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9" fontId="267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322" fillId="0" borderId="0"/>
    <xf numFmtId="0" fontId="132" fillId="0" borderId="0"/>
    <xf numFmtId="169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323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0" fontId="127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29" fillId="0" borderId="0"/>
    <xf numFmtId="0" fontId="329" fillId="0" borderId="0"/>
    <xf numFmtId="169" fontId="126" fillId="0" borderId="0" applyFont="0" applyFill="0" applyBorder="0" applyAlignment="0" applyProtection="0"/>
    <xf numFmtId="0" fontId="126" fillId="0" borderId="0"/>
    <xf numFmtId="169" fontId="125" fillId="0" borderId="0" applyFont="0" applyFill="0" applyBorder="0" applyAlignment="0" applyProtection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123" fillId="0" borderId="0"/>
    <xf numFmtId="0" fontId="122" fillId="0" borderId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266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169" fontId="337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38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206" fontId="339" fillId="0" borderId="0" applyFont="0" applyFill="0" applyBorder="0" applyAlignment="0" applyProtection="0"/>
    <xf numFmtId="191" fontId="267" fillId="0" borderId="0" applyFont="0" applyFill="0" applyBorder="0" applyAlignment="0" applyProtection="0"/>
    <xf numFmtId="167" fontId="267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67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267" fillId="0" borderId="0"/>
    <xf numFmtId="0" fontId="118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9" fontId="339" fillId="0" borderId="0" applyFont="0" applyFill="0" applyBorder="0" applyAlignment="0" applyProtection="0"/>
    <xf numFmtId="0" fontId="268" fillId="0" borderId="0"/>
    <xf numFmtId="0" fontId="340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207" fontId="267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267" fillId="0" borderId="0"/>
    <xf numFmtId="0" fontId="114" fillId="0" borderId="0"/>
    <xf numFmtId="0" fontId="267" fillId="0" borderId="0"/>
    <xf numFmtId="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0" fontId="113" fillId="0" borderId="0"/>
    <xf numFmtId="16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268" fillId="0" borderId="0"/>
    <xf numFmtId="0" fontId="344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0" fontId="267" fillId="0" borderId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99" fillId="0" borderId="0"/>
    <xf numFmtId="169" fontId="99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267" fillId="0" borderId="0"/>
    <xf numFmtId="0" fontId="94" fillId="0" borderId="0"/>
    <xf numFmtId="43" fontId="94" fillId="0" borderId="0" applyFont="0" applyFill="0" applyBorder="0" applyAlignment="0" applyProtection="0"/>
    <xf numFmtId="169" fontId="94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9" fontId="90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9" fontId="89" fillId="0" borderId="0" applyFont="0" applyFill="0" applyBorder="0" applyAlignment="0" applyProtection="0"/>
    <xf numFmtId="0" fontId="88" fillId="0" borderId="0"/>
    <xf numFmtId="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5" fillId="0" borderId="0"/>
    <xf numFmtId="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347" fillId="0" borderId="0"/>
    <xf numFmtId="169" fontId="347" fillId="0" borderId="0" applyFont="0" applyFill="0" applyBorder="0" applyAlignment="0" applyProtection="0"/>
    <xf numFmtId="0" fontId="78" fillId="0" borderId="0"/>
    <xf numFmtId="9" fontId="347" fillId="0" borderId="0" applyFont="0" applyFill="0" applyBorder="0" applyAlignment="0" applyProtection="0"/>
    <xf numFmtId="16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9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74" fillId="0" borderId="0"/>
    <xf numFmtId="9" fontId="267" fillId="0" borderId="0" applyFont="0" applyFill="0" applyBorder="0" applyAlignment="0" applyProtection="0"/>
    <xf numFmtId="43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164" fontId="74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16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9" fontId="69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67" fillId="0" borderId="0"/>
    <xf numFmtId="16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164" fontId="67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6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52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0" fontId="352" fillId="0" borderId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353" fillId="0" borderId="0"/>
    <xf numFmtId="43" fontId="353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9" fontId="353" fillId="0" borderId="0" applyFont="0" applyFill="0" applyBorder="0" applyAlignment="0" applyProtection="0"/>
    <xf numFmtId="43" fontId="353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354" fillId="0" borderId="0"/>
    <xf numFmtId="0" fontId="17" fillId="0" borderId="0"/>
    <xf numFmtId="169" fontId="17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355" fillId="0" borderId="0"/>
    <xf numFmtId="0" fontId="12" fillId="0" borderId="0"/>
    <xf numFmtId="169" fontId="12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7" fillId="3" borderId="0" applyNumberFormat="0" applyBorder="0" applyAlignment="0" applyProtection="0"/>
    <xf numFmtId="0" fontId="356" fillId="0" borderId="0"/>
    <xf numFmtId="0" fontId="6" fillId="3" borderId="0" applyNumberFormat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" fillId="3" borderId="0" applyNumberFormat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3" borderId="0" applyNumberFormat="0" applyBorder="0" applyAlignment="0" applyProtection="0"/>
  </cellStyleXfs>
  <cellXfs count="733">
    <xf numFmtId="0" fontId="0" fillId="0" borderId="0" xfId="0"/>
    <xf numFmtId="0" fontId="273" fillId="0" borderId="0" xfId="0" applyFont="1" applyAlignment="1">
      <alignment horizontal="centerContinuous" vertical="center"/>
    </xf>
    <xf numFmtId="0" fontId="274" fillId="0" borderId="0" xfId="0" applyFont="1" applyAlignment="1">
      <alignment vertical="center"/>
    </xf>
    <xf numFmtId="0" fontId="273" fillId="0" borderId="0" xfId="0" applyFont="1" applyAlignment="1">
      <alignment horizontal="center" vertical="center"/>
    </xf>
    <xf numFmtId="0" fontId="273" fillId="0" borderId="0" xfId="0" applyFont="1" applyAlignment="1">
      <alignment horizontal="right" vertical="center" wrapText="1"/>
    </xf>
    <xf numFmtId="4" fontId="273" fillId="0" borderId="0" xfId="0" applyNumberFormat="1" applyFont="1" applyAlignment="1">
      <alignment vertical="center"/>
    </xf>
    <xf numFmtId="174" fontId="273" fillId="0" borderId="0" xfId="0" applyNumberFormat="1" applyFont="1" applyAlignment="1">
      <alignment vertical="center"/>
    </xf>
    <xf numFmtId="4" fontId="273" fillId="0" borderId="0" xfId="5" applyNumberFormat="1" applyFont="1" applyFill="1" applyBorder="1" applyAlignment="1">
      <alignment vertical="center"/>
    </xf>
    <xf numFmtId="174" fontId="273" fillId="0" borderId="0" xfId="0" applyNumberFormat="1" applyFont="1" applyAlignment="1">
      <alignment horizontal="center" vertical="center"/>
    </xf>
    <xf numFmtId="49" fontId="273" fillId="0" borderId="0" xfId="0" applyNumberFormat="1" applyFont="1" applyAlignment="1">
      <alignment horizontal="centerContinuous" vertical="center"/>
    </xf>
    <xf numFmtId="176" fontId="273" fillId="0" borderId="0" xfId="0" applyNumberFormat="1" applyFont="1" applyAlignment="1">
      <alignment vertical="center"/>
    </xf>
    <xf numFmtId="0" fontId="273" fillId="0" borderId="0" xfId="4" applyFont="1" applyAlignment="1">
      <alignment vertical="center"/>
    </xf>
    <xf numFmtId="0" fontId="273" fillId="0" borderId="0" xfId="0" applyFont="1" applyAlignment="1">
      <alignment horizontal="left" vertical="center"/>
    </xf>
    <xf numFmtId="0" fontId="273" fillId="0" borderId="0" xfId="0" applyFont="1" applyAlignment="1">
      <alignment horizontal="left" vertical="center" wrapText="1"/>
    </xf>
    <xf numFmtId="176" fontId="281" fillId="0" borderId="0" xfId="0" applyNumberFormat="1" applyFont="1" applyAlignment="1">
      <alignment vertical="center"/>
    </xf>
    <xf numFmtId="49" fontId="273" fillId="0" borderId="0" xfId="0" applyNumberFormat="1" applyFont="1" applyAlignment="1">
      <alignment vertical="center"/>
    </xf>
    <xf numFmtId="170" fontId="273" fillId="0" borderId="0" xfId="1" applyNumberFormat="1" applyFont="1" applyFill="1" applyAlignment="1">
      <alignment vertical="center"/>
    </xf>
    <xf numFmtId="10" fontId="273" fillId="0" borderId="0" xfId="2" applyNumberFormat="1" applyFont="1" applyFill="1" applyAlignment="1">
      <alignment vertical="center"/>
    </xf>
    <xf numFmtId="173" fontId="273" fillId="0" borderId="0" xfId="0" applyNumberFormat="1" applyFont="1" applyAlignment="1">
      <alignment vertical="center"/>
    </xf>
    <xf numFmtId="0" fontId="273" fillId="0" borderId="0" xfId="0" applyFont="1" applyAlignment="1">
      <alignment vertical="center"/>
    </xf>
    <xf numFmtId="169" fontId="273" fillId="0" borderId="0" xfId="1" applyFont="1" applyFill="1" applyBorder="1" applyAlignment="1">
      <alignment horizontal="right" vertical="center" wrapText="1"/>
    </xf>
    <xf numFmtId="180" fontId="273" fillId="0" borderId="0" xfId="0" applyNumberFormat="1" applyFont="1" applyAlignment="1">
      <alignment vertical="center"/>
    </xf>
    <xf numFmtId="169" fontId="273" fillId="0" borderId="0" xfId="1" applyFont="1" applyFill="1" applyAlignment="1">
      <alignment vertical="center"/>
    </xf>
    <xf numFmtId="169" fontId="273" fillId="0" borderId="0" xfId="1" applyFont="1" applyFill="1" applyBorder="1" applyAlignment="1">
      <alignment vertical="center"/>
    </xf>
    <xf numFmtId="169" fontId="273" fillId="0" borderId="0" xfId="0" applyNumberFormat="1" applyFont="1" applyAlignment="1">
      <alignment vertical="center"/>
    </xf>
    <xf numFmtId="0" fontId="281" fillId="0" borderId="0" xfId="0" applyFont="1" applyAlignment="1">
      <alignment vertical="center"/>
    </xf>
    <xf numFmtId="49" fontId="281" fillId="0" borderId="0" xfId="0" applyNumberFormat="1" applyFont="1" applyAlignment="1">
      <alignment vertical="center"/>
    </xf>
    <xf numFmtId="0" fontId="281" fillId="0" borderId="0" xfId="0" applyFont="1" applyAlignment="1">
      <alignment horizontal="center" vertical="center"/>
    </xf>
    <xf numFmtId="170" fontId="273" fillId="0" borderId="0" xfId="1" applyNumberFormat="1" applyFont="1" applyFill="1" applyBorder="1" applyAlignment="1">
      <alignment vertical="center"/>
    </xf>
    <xf numFmtId="0" fontId="273" fillId="0" borderId="0" xfId="0" applyFont="1" applyAlignment="1">
      <alignment vertical="center" wrapText="1"/>
    </xf>
    <xf numFmtId="4" fontId="273" fillId="0" borderId="0" xfId="0" applyNumberFormat="1" applyFont="1" applyAlignment="1">
      <alignment horizontal="center" vertical="center"/>
    </xf>
    <xf numFmtId="177" fontId="273" fillId="0" borderId="0" xfId="0" applyNumberFormat="1" applyFont="1" applyAlignment="1">
      <alignment horizontal="left" vertical="center"/>
    </xf>
    <xf numFmtId="3" fontId="281" fillId="0" borderId="0" xfId="1" applyNumberFormat="1" applyFont="1" applyFill="1" applyBorder="1" applyAlignment="1">
      <alignment horizontal="left" vertical="center" wrapText="1"/>
    </xf>
    <xf numFmtId="49" fontId="273" fillId="0" borderId="0" xfId="0" applyNumberFormat="1" applyFont="1" applyAlignment="1">
      <alignment horizontal="center" vertical="center" wrapText="1"/>
    </xf>
    <xf numFmtId="0" fontId="281" fillId="0" borderId="1" xfId="0" applyFont="1" applyBorder="1" applyAlignment="1">
      <alignment horizontal="center" vertical="center" wrapText="1"/>
    </xf>
    <xf numFmtId="0" fontId="273" fillId="0" borderId="0" xfId="0" applyFont="1" applyAlignment="1">
      <alignment horizontal="center" vertical="center" wrapText="1"/>
    </xf>
    <xf numFmtId="178" fontId="273" fillId="0" borderId="0" xfId="0" applyNumberFormat="1" applyFont="1" applyAlignment="1">
      <alignment horizontal="center" vertical="center"/>
    </xf>
    <xf numFmtId="178" fontId="281" fillId="0" borderId="1" xfId="0" applyNumberFormat="1" applyFont="1" applyBorder="1" applyAlignment="1">
      <alignment horizontal="centerContinuous" vertical="center"/>
    </xf>
    <xf numFmtId="0" fontId="273" fillId="0" borderId="0" xfId="0" applyFont="1"/>
    <xf numFmtId="195" fontId="273" fillId="0" borderId="0" xfId="5" applyNumberFormat="1" applyFont="1" applyFill="1" applyAlignment="1">
      <alignment vertical="center" wrapText="1"/>
    </xf>
    <xf numFmtId="49" fontId="273" fillId="0" borderId="0" xfId="0" applyNumberFormat="1" applyFont="1" applyAlignment="1">
      <alignment vertical="center" wrapText="1"/>
    </xf>
    <xf numFmtId="177" fontId="273" fillId="0" borderId="0" xfId="0" applyNumberFormat="1" applyFont="1" applyAlignment="1">
      <alignment horizontal="center" vertical="center" wrapText="1"/>
    </xf>
    <xf numFmtId="169" fontId="273" fillId="0" borderId="0" xfId="1" applyFont="1" applyFill="1" applyAlignment="1">
      <alignment horizontal="center" vertical="center" wrapText="1"/>
    </xf>
    <xf numFmtId="173" fontId="273" fillId="0" borderId="0" xfId="0" applyNumberFormat="1" applyFont="1" applyAlignment="1">
      <alignment horizontal="center" vertical="center"/>
    </xf>
    <xf numFmtId="49" fontId="281" fillId="0" borderId="0" xfId="0" applyNumberFormat="1" applyFont="1" applyAlignment="1">
      <alignment horizontal="center" vertical="center" wrapText="1"/>
    </xf>
    <xf numFmtId="49" fontId="273" fillId="0" borderId="0" xfId="0" applyNumberFormat="1" applyFont="1" applyAlignment="1">
      <alignment horizontal="center" vertical="center"/>
    </xf>
    <xf numFmtId="168" fontId="273" fillId="0" borderId="0" xfId="0" applyNumberFormat="1" applyFont="1" applyAlignment="1">
      <alignment horizontal="center" vertical="center"/>
    </xf>
    <xf numFmtId="0" fontId="281" fillId="0" borderId="0" xfId="0" applyFont="1" applyAlignment="1">
      <alignment horizontal="center" vertical="center" wrapText="1"/>
    </xf>
    <xf numFmtId="0" fontId="305" fillId="0" borderId="0" xfId="4" applyFont="1" applyAlignment="1">
      <alignment vertical="center" wrapText="1"/>
    </xf>
    <xf numFmtId="4" fontId="273" fillId="0" borderId="0" xfId="0" applyNumberFormat="1" applyFont="1" applyAlignment="1">
      <alignment vertical="center" wrapText="1"/>
    </xf>
    <xf numFmtId="0" fontId="273" fillId="0" borderId="0" xfId="0" applyFont="1" applyProtection="1">
      <protection hidden="1"/>
    </xf>
    <xf numFmtId="0" fontId="273" fillId="0" borderId="26" xfId="0" applyFont="1" applyBorder="1"/>
    <xf numFmtId="173" fontId="273" fillId="0" borderId="0" xfId="26" applyNumberFormat="1" applyFont="1" applyAlignment="1">
      <alignment horizontal="center" vertical="center" wrapText="1"/>
    </xf>
    <xf numFmtId="199" fontId="273" fillId="0" borderId="0" xfId="1" applyNumberFormat="1" applyFont="1" applyFill="1" applyAlignment="1">
      <alignment vertical="center"/>
    </xf>
    <xf numFmtId="0" fontId="274" fillId="2" borderId="0" xfId="0" applyFont="1" applyFill="1" applyAlignment="1">
      <alignment vertical="center"/>
    </xf>
    <xf numFmtId="195" fontId="273" fillId="0" borderId="0" xfId="0" applyNumberFormat="1" applyFont="1" applyAlignment="1">
      <alignment horizontal="center" vertical="center"/>
    </xf>
    <xf numFmtId="198" fontId="273" fillId="0" borderId="0" xfId="0" applyNumberFormat="1" applyFont="1" applyAlignment="1">
      <alignment vertical="center"/>
    </xf>
    <xf numFmtId="169" fontId="273" fillId="0" borderId="0" xfId="1" applyFont="1" applyFill="1" applyAlignment="1">
      <alignment horizontal="centerContinuous" vertical="center"/>
    </xf>
    <xf numFmtId="192" fontId="273" fillId="0" borderId="0" xfId="1" applyNumberFormat="1" applyFont="1" applyFill="1" applyAlignment="1">
      <alignment vertical="center"/>
    </xf>
    <xf numFmtId="174" fontId="273" fillId="0" borderId="0" xfId="2" applyNumberFormat="1" applyFont="1" applyFill="1" applyAlignment="1">
      <alignment horizontal="left" vertical="center"/>
    </xf>
    <xf numFmtId="195" fontId="273" fillId="0" borderId="0" xfId="0" applyNumberFormat="1" applyFont="1" applyAlignment="1">
      <alignment horizontal="left" vertical="center"/>
    </xf>
    <xf numFmtId="9" fontId="273" fillId="0" borderId="0" xfId="2" applyFont="1" applyFill="1" applyAlignment="1">
      <alignment vertical="center"/>
    </xf>
    <xf numFmtId="3" fontId="273" fillId="0" borderId="0" xfId="4" applyNumberFormat="1" applyFont="1" applyAlignment="1">
      <alignment horizontal="left" vertical="center"/>
    </xf>
    <xf numFmtId="177" fontId="273" fillId="0" borderId="0" xfId="0" applyNumberFormat="1" applyFont="1" applyAlignment="1">
      <alignment vertical="center"/>
    </xf>
    <xf numFmtId="3" fontId="273" fillId="0" borderId="0" xfId="0" applyNumberFormat="1" applyFont="1" applyAlignment="1">
      <alignment horizontal="left" vertical="center"/>
    </xf>
    <xf numFmtId="2" fontId="273" fillId="0" borderId="0" xfId="0" applyNumberFormat="1" applyFont="1" applyAlignment="1">
      <alignment vertical="center"/>
    </xf>
    <xf numFmtId="180" fontId="273" fillId="0" borderId="1" xfId="0" applyNumberFormat="1" applyFont="1" applyBorder="1" applyAlignment="1">
      <alignment horizontal="center" vertical="center" wrapText="1"/>
    </xf>
    <xf numFmtId="169" fontId="273" fillId="0" borderId="0" xfId="1" applyFont="1" applyFill="1" applyAlignment="1">
      <alignment vertical="center" wrapText="1"/>
    </xf>
    <xf numFmtId="1" fontId="273" fillId="0" borderId="0" xfId="0" applyNumberFormat="1" applyFont="1" applyAlignment="1">
      <alignment vertical="center"/>
    </xf>
    <xf numFmtId="0" fontId="281" fillId="0" borderId="0" xfId="0" applyFont="1" applyAlignment="1">
      <alignment horizontal="right" vertical="center"/>
    </xf>
    <xf numFmtId="169" fontId="281" fillId="0" borderId="0" xfId="1" applyFont="1" applyFill="1" applyBorder="1" applyAlignment="1">
      <alignment vertical="center"/>
    </xf>
    <xf numFmtId="169" fontId="273" fillId="0" borderId="0" xfId="0" applyNumberFormat="1" applyFont="1" applyAlignment="1">
      <alignment horizontal="center" vertical="center"/>
    </xf>
    <xf numFmtId="169" fontId="273" fillId="0" borderId="0" xfId="0" applyNumberFormat="1" applyFont="1" applyAlignment="1">
      <alignment horizontal="left" vertical="center"/>
    </xf>
    <xf numFmtId="2" fontId="273" fillId="0" borderId="0" xfId="0" applyNumberFormat="1" applyFont="1" applyAlignment="1">
      <alignment horizontal="left" vertical="center" indent="3"/>
    </xf>
    <xf numFmtId="181" fontId="273" fillId="0" borderId="0" xfId="0" applyNumberFormat="1" applyFont="1" applyAlignment="1">
      <alignment vertical="center"/>
    </xf>
    <xf numFmtId="168" fontId="273" fillId="0" borderId="0" xfId="0" applyNumberFormat="1" applyFont="1" applyAlignment="1">
      <alignment horizontal="center" vertical="center" wrapText="1"/>
    </xf>
    <xf numFmtId="176" fontId="281" fillId="0" borderId="0" xfId="0" applyNumberFormat="1" applyFont="1" applyAlignment="1">
      <alignment horizontal="center" vertical="center" wrapText="1"/>
    </xf>
    <xf numFmtId="176" fontId="281" fillId="0" borderId="0" xfId="0" applyNumberFormat="1" applyFont="1" applyAlignment="1">
      <alignment horizontal="left" vertical="center"/>
    </xf>
    <xf numFmtId="179" fontId="281" fillId="0" borderId="0" xfId="0" applyNumberFormat="1" applyFont="1" applyAlignment="1">
      <alignment horizontal="left" vertical="center"/>
    </xf>
    <xf numFmtId="179" fontId="281" fillId="0" borderId="0" xfId="0" applyNumberFormat="1" applyFont="1" applyAlignment="1">
      <alignment vertical="center"/>
    </xf>
    <xf numFmtId="167" fontId="281" fillId="0" borderId="0" xfId="0" applyNumberFormat="1" applyFont="1" applyAlignment="1">
      <alignment vertical="center"/>
    </xf>
    <xf numFmtId="167" fontId="281" fillId="0" borderId="0" xfId="0" applyNumberFormat="1" applyFont="1" applyAlignment="1">
      <alignment horizontal="left" vertical="center"/>
    </xf>
    <xf numFmtId="174" fontId="273" fillId="0" borderId="0" xfId="0" applyNumberFormat="1" applyFont="1" applyAlignment="1">
      <alignment vertical="center" wrapText="1"/>
    </xf>
    <xf numFmtId="0" fontId="281" fillId="0" borderId="0" xfId="0" applyFont="1" applyAlignment="1">
      <alignment horizontal="left" vertical="center"/>
    </xf>
    <xf numFmtId="0" fontId="281" fillId="0" borderId="1" xfId="35071" applyFont="1" applyBorder="1" applyAlignment="1">
      <alignment vertical="center"/>
    </xf>
    <xf numFmtId="0" fontId="273" fillId="0" borderId="1" xfId="35071" applyFont="1" applyBorder="1" applyAlignment="1">
      <alignment vertical="center"/>
    </xf>
    <xf numFmtId="0" fontId="273" fillId="0" borderId="0" xfId="35066" applyFont="1" applyAlignment="1">
      <alignment horizontal="center"/>
    </xf>
    <xf numFmtId="0" fontId="273" fillId="0" borderId="0" xfId="35066" applyFont="1" applyAlignment="1">
      <alignment horizontal="right" wrapText="1"/>
    </xf>
    <xf numFmtId="0" fontId="273" fillId="0" borderId="0" xfId="35072" applyFont="1"/>
    <xf numFmtId="169" fontId="273" fillId="0" borderId="0" xfId="35073" applyFont="1" applyFill="1"/>
    <xf numFmtId="0" fontId="273" fillId="0" borderId="0" xfId="35072" applyFont="1" applyAlignment="1">
      <alignment horizontal="center"/>
    </xf>
    <xf numFmtId="0" fontId="273" fillId="0" borderId="0" xfId="35075" applyFont="1" applyFill="1" applyBorder="1" applyAlignment="1">
      <alignment horizontal="center" vertical="center" wrapText="1"/>
    </xf>
    <xf numFmtId="168" fontId="273" fillId="0" borderId="0" xfId="35075" applyNumberFormat="1" applyFont="1" applyFill="1" applyAlignment="1">
      <alignment vertical="center"/>
    </xf>
    <xf numFmtId="168" fontId="273" fillId="0" borderId="0" xfId="35075" applyNumberFormat="1" applyFont="1" applyFill="1" applyAlignment="1">
      <alignment horizontal="center" vertical="center" wrapText="1"/>
    </xf>
    <xf numFmtId="180" fontId="273" fillId="0" borderId="0" xfId="35075" applyNumberFormat="1" applyFont="1" applyFill="1" applyBorder="1" applyAlignment="1">
      <alignment horizontal="center" vertical="center" wrapText="1"/>
    </xf>
    <xf numFmtId="168" fontId="273" fillId="0" borderId="0" xfId="35075" applyNumberFormat="1" applyFont="1" applyFill="1" applyBorder="1" applyAlignment="1">
      <alignment horizontal="center" vertical="center" wrapText="1"/>
    </xf>
    <xf numFmtId="176" fontId="281" fillId="0" borderId="24" xfId="0" applyNumberFormat="1" applyFont="1" applyBorder="1" applyAlignment="1">
      <alignment horizontal="center" vertical="center" wrapText="1"/>
    </xf>
    <xf numFmtId="199" fontId="273" fillId="0" borderId="0" xfId="1" applyNumberFormat="1" applyFont="1" applyFill="1" applyAlignment="1">
      <alignment horizontal="center" vertical="center" wrapText="1"/>
    </xf>
    <xf numFmtId="0" fontId="163" fillId="0" borderId="0" xfId="35087" applyFill="1" applyAlignment="1">
      <alignment vertical="center"/>
    </xf>
    <xf numFmtId="168" fontId="274" fillId="0" borderId="0" xfId="35087" applyNumberFormat="1" applyFont="1" applyFill="1" applyAlignment="1">
      <alignment vertical="center"/>
    </xf>
    <xf numFmtId="0" fontId="274" fillId="0" borderId="0" xfId="35087" applyFont="1" applyFill="1" applyAlignment="1">
      <alignment vertical="center"/>
    </xf>
    <xf numFmtId="180" fontId="274" fillId="0" borderId="0" xfId="35087" applyNumberFormat="1" applyFont="1" applyFill="1" applyBorder="1" applyAlignment="1">
      <alignment vertical="center"/>
    </xf>
    <xf numFmtId="196" fontId="274" fillId="0" borderId="0" xfId="35087" applyNumberFormat="1" applyFont="1" applyFill="1" applyAlignment="1">
      <alignment vertical="center"/>
    </xf>
    <xf numFmtId="173" fontId="163" fillId="0" borderId="0" xfId="35087" applyNumberFormat="1" applyFill="1" applyAlignment="1">
      <alignment vertical="center"/>
    </xf>
    <xf numFmtId="0" fontId="163" fillId="0" borderId="0" xfId="35088"/>
    <xf numFmtId="176" fontId="163" fillId="0" borderId="0" xfId="35088" applyNumberFormat="1" applyAlignment="1">
      <alignment vertical="center"/>
    </xf>
    <xf numFmtId="0" fontId="311" fillId="0" borderId="0" xfId="35088" applyFont="1" applyAlignment="1">
      <alignment vertical="center"/>
    </xf>
    <xf numFmtId="0" fontId="275" fillId="0" borderId="0" xfId="35087" applyFont="1" applyFill="1" applyAlignment="1">
      <alignment vertical="center"/>
    </xf>
    <xf numFmtId="0" fontId="269" fillId="27" borderId="9" xfId="35094" applyFont="1" applyFill="1" applyBorder="1" applyAlignment="1">
      <alignment horizontal="center"/>
    </xf>
    <xf numFmtId="0" fontId="269" fillId="0" borderId="25" xfId="35094" applyFont="1" applyBorder="1" applyAlignment="1">
      <alignment wrapText="1"/>
    </xf>
    <xf numFmtId="0" fontId="269" fillId="0" borderId="25" xfId="35094" applyFont="1" applyBorder="1" applyAlignment="1">
      <alignment horizontal="right" wrapText="1"/>
    </xf>
    <xf numFmtId="200" fontId="273" fillId="0" borderId="0" xfId="0" applyNumberFormat="1" applyFont="1" applyAlignment="1">
      <alignment vertical="center"/>
    </xf>
    <xf numFmtId="180" fontId="281" fillId="0" borderId="0" xfId="0" applyNumberFormat="1" applyFont="1" applyAlignment="1">
      <alignment vertical="center"/>
    </xf>
    <xf numFmtId="195" fontId="273" fillId="0" borderId="0" xfId="0" applyNumberFormat="1" applyFont="1" applyAlignment="1">
      <alignment vertical="center"/>
    </xf>
    <xf numFmtId="1" fontId="273" fillId="0" borderId="0" xfId="0" applyNumberFormat="1" applyFont="1" applyAlignment="1">
      <alignment vertical="center" wrapText="1"/>
    </xf>
    <xf numFmtId="9" fontId="273" fillId="0" borderId="0" xfId="2" applyFont="1" applyFill="1" applyAlignment="1">
      <alignment horizontal="center" vertical="center" wrapText="1"/>
    </xf>
    <xf numFmtId="0" fontId="281" fillId="0" borderId="7" xfId="0" applyFont="1" applyBorder="1" applyAlignment="1">
      <alignment horizontal="justify" vertical="center"/>
    </xf>
    <xf numFmtId="9" fontId="273" fillId="0" borderId="0" xfId="2" applyFont="1" applyFill="1" applyAlignment="1">
      <alignment horizontal="center" vertical="center"/>
    </xf>
    <xf numFmtId="0" fontId="281" fillId="2" borderId="0" xfId="0" applyFont="1" applyFill="1" applyAlignment="1">
      <alignment vertical="center"/>
    </xf>
    <xf numFmtId="0" fontId="313" fillId="28" borderId="5" xfId="0" applyFont="1" applyFill="1" applyBorder="1"/>
    <xf numFmtId="180" fontId="281" fillId="0" borderId="7" xfId="0" applyNumberFormat="1" applyFont="1" applyBorder="1" applyAlignment="1">
      <alignment horizontal="center" vertical="center" wrapText="1"/>
    </xf>
    <xf numFmtId="0" fontId="276" fillId="2" borderId="0" xfId="26" applyFont="1" applyFill="1" applyAlignment="1">
      <alignment horizontal="center" vertical="center"/>
    </xf>
    <xf numFmtId="169" fontId="276" fillId="2" borderId="0" xfId="17578" applyFont="1" applyFill="1" applyBorder="1" applyAlignment="1">
      <alignment horizontal="center" vertical="center"/>
    </xf>
    <xf numFmtId="0" fontId="281" fillId="0" borderId="0" xfId="26" applyFont="1" applyAlignment="1">
      <alignment horizontal="center" vertical="center" wrapText="1"/>
    </xf>
    <xf numFmtId="169" fontId="281" fillId="0" borderId="0" xfId="17578" applyFont="1" applyFill="1" applyBorder="1" applyAlignment="1">
      <alignment horizontal="center" vertical="center" wrapText="1"/>
    </xf>
    <xf numFmtId="1" fontId="272" fillId="0" borderId="0" xfId="26" applyNumberFormat="1" applyFont="1" applyAlignment="1">
      <alignment horizontal="center" vertical="center" wrapText="1"/>
    </xf>
    <xf numFmtId="165" fontId="272" fillId="0" borderId="0" xfId="26" applyNumberFormat="1" applyFont="1" applyAlignment="1">
      <alignment horizontal="center" vertical="center" wrapText="1"/>
    </xf>
    <xf numFmtId="173" fontId="272" fillId="0" borderId="0" xfId="26" applyNumberFormat="1" applyFont="1" applyAlignment="1">
      <alignment horizontal="center" vertical="center" wrapText="1"/>
    </xf>
    <xf numFmtId="1" fontId="273" fillId="0" borderId="0" xfId="0" applyNumberFormat="1" applyFont="1" applyAlignment="1">
      <alignment horizontal="center" vertical="center" wrapText="1"/>
    </xf>
    <xf numFmtId="165" fontId="272" fillId="0" borderId="1" xfId="26" applyNumberFormat="1" applyFont="1" applyBorder="1" applyAlignment="1">
      <alignment horizontal="center" vertical="center" wrapText="1"/>
    </xf>
    <xf numFmtId="40" fontId="273" fillId="0" borderId="0" xfId="4447" applyNumberFormat="1" applyFont="1" applyAlignment="1">
      <alignment horizontal="center"/>
    </xf>
    <xf numFmtId="180" fontId="281" fillId="0" borderId="0" xfId="0" applyNumberFormat="1" applyFont="1" applyAlignment="1">
      <alignment horizontal="center" vertical="center" wrapText="1"/>
    </xf>
    <xf numFmtId="203" fontId="273" fillId="0" borderId="0" xfId="0" applyNumberFormat="1" applyFont="1" applyAlignment="1">
      <alignment vertical="center"/>
    </xf>
    <xf numFmtId="0" fontId="281" fillId="0" borderId="0" xfId="77" applyFont="1" applyAlignment="1">
      <alignment horizontal="center" vertical="center" wrapText="1"/>
    </xf>
    <xf numFmtId="169" fontId="281" fillId="0" borderId="0" xfId="0" applyNumberFormat="1" applyFont="1" applyAlignment="1">
      <alignment horizontal="center" vertical="center"/>
    </xf>
    <xf numFmtId="2" fontId="281" fillId="0" borderId="0" xfId="0" applyNumberFormat="1" applyFont="1" applyAlignment="1">
      <alignment horizontal="center" vertical="center"/>
    </xf>
    <xf numFmtId="204" fontId="273" fillId="0" borderId="1" xfId="0" applyNumberFormat="1" applyFont="1" applyBorder="1" applyAlignment="1">
      <alignment horizontal="center" vertical="center" wrapText="1"/>
    </xf>
    <xf numFmtId="0" fontId="281" fillId="0" borderId="4" xfId="0" applyFont="1" applyBorder="1" applyAlignment="1">
      <alignment horizontal="center" vertical="center" wrapText="1"/>
    </xf>
    <xf numFmtId="178" fontId="281" fillId="0" borderId="8" xfId="0" applyNumberFormat="1" applyFont="1" applyBorder="1" applyAlignment="1">
      <alignment horizontal="center" vertical="center"/>
    </xf>
    <xf numFmtId="0" fontId="267" fillId="0" borderId="0" xfId="0" applyFont="1" applyAlignment="1">
      <alignment horizontal="center" vertical="center" wrapText="1"/>
    </xf>
    <xf numFmtId="169" fontId="267" fillId="0" borderId="0" xfId="1" applyFont="1" applyFill="1" applyAlignment="1">
      <alignment horizontal="center" vertical="center" wrapText="1"/>
    </xf>
    <xf numFmtId="0" fontId="281" fillId="0" borderId="1" xfId="0" applyFont="1" applyBorder="1" applyAlignment="1">
      <alignment horizontal="center" vertical="center"/>
    </xf>
    <xf numFmtId="0" fontId="267" fillId="0" borderId="0" xfId="0" applyFont="1" applyAlignment="1">
      <alignment vertical="center"/>
    </xf>
    <xf numFmtId="4" fontId="267" fillId="0" borderId="0" xfId="0" applyNumberFormat="1" applyFont="1" applyAlignment="1">
      <alignment vertical="center"/>
    </xf>
    <xf numFmtId="0" fontId="267" fillId="0" borderId="0" xfId="0" applyFont="1" applyAlignment="1">
      <alignment horizontal="center" vertical="center"/>
    </xf>
    <xf numFmtId="0" fontId="267" fillId="2" borderId="0" xfId="0" applyFont="1" applyFill="1" applyAlignment="1">
      <alignment vertical="center"/>
    </xf>
    <xf numFmtId="169" fontId="267" fillId="2" borderId="0" xfId="1" applyFont="1" applyFill="1" applyAlignment="1">
      <alignment vertical="center"/>
    </xf>
    <xf numFmtId="49" fontId="307" fillId="0" borderId="6" xfId="0" applyNumberFormat="1" applyFont="1" applyBorder="1" applyAlignment="1">
      <alignment horizontal="center" vertical="center" wrapText="1"/>
    </xf>
    <xf numFmtId="0" fontId="267" fillId="0" borderId="0" xfId="0" applyFont="1"/>
    <xf numFmtId="49" fontId="307" fillId="0" borderId="26" xfId="0" applyNumberFormat="1" applyFont="1" applyBorder="1" applyAlignment="1">
      <alignment horizontal="center" vertical="center" wrapText="1"/>
    </xf>
    <xf numFmtId="0" fontId="267" fillId="0" borderId="26" xfId="0" applyFont="1" applyBorder="1"/>
    <xf numFmtId="49" fontId="307" fillId="0" borderId="5" xfId="0" applyNumberFormat="1" applyFont="1" applyBorder="1" applyAlignment="1">
      <alignment horizontal="center" vertical="center" wrapText="1"/>
    </xf>
    <xf numFmtId="9" fontId="273" fillId="0" borderId="0" xfId="2" applyFont="1" applyFill="1" applyAlignment="1">
      <alignment horizontal="left" vertical="center"/>
    </xf>
    <xf numFmtId="0" fontId="305" fillId="0" borderId="0" xfId="4" applyFont="1" applyAlignment="1">
      <alignment horizontal="left" vertical="center" wrapText="1"/>
    </xf>
    <xf numFmtId="169" fontId="267" fillId="0" borderId="0" xfId="1" applyFont="1" applyFill="1" applyAlignment="1">
      <alignment vertical="center"/>
    </xf>
    <xf numFmtId="171" fontId="267" fillId="0" borderId="0" xfId="0" applyNumberFormat="1" applyFont="1" applyAlignment="1">
      <alignment vertical="center"/>
    </xf>
    <xf numFmtId="169" fontId="267" fillId="0" borderId="25" xfId="1" applyFont="1" applyFill="1" applyBorder="1" applyAlignment="1">
      <alignment horizontal="right" vertical="center" wrapText="1"/>
    </xf>
    <xf numFmtId="10" fontId="267" fillId="0" borderId="0" xfId="2" applyNumberFormat="1" applyFont="1" applyFill="1" applyAlignment="1">
      <alignment vertical="center"/>
    </xf>
    <xf numFmtId="10" fontId="267" fillId="0" borderId="0" xfId="1" applyNumberFormat="1" applyFont="1" applyFill="1" applyAlignment="1">
      <alignment vertical="center"/>
    </xf>
    <xf numFmtId="0" fontId="267" fillId="0" borderId="21" xfId="0" applyFont="1" applyBorder="1" applyAlignment="1">
      <alignment vertical="center"/>
    </xf>
    <xf numFmtId="171" fontId="307" fillId="0" borderId="21" xfId="1" applyNumberFormat="1" applyFont="1" applyFill="1" applyBorder="1" applyAlignment="1">
      <alignment vertical="center"/>
    </xf>
    <xf numFmtId="169" fontId="307" fillId="0" borderId="21" xfId="1" applyFont="1" applyFill="1" applyBorder="1" applyAlignment="1">
      <alignment vertical="center"/>
    </xf>
    <xf numFmtId="3" fontId="267" fillId="0" borderId="0" xfId="0" applyNumberFormat="1" applyFont="1" applyAlignment="1">
      <alignment vertical="center"/>
    </xf>
    <xf numFmtId="194" fontId="267" fillId="0" borderId="0" xfId="77" applyNumberFormat="1" applyFont="1" applyAlignment="1">
      <alignment horizontal="right" vertical="center"/>
    </xf>
    <xf numFmtId="174" fontId="267" fillId="0" borderId="0" xfId="2" applyNumberFormat="1" applyFont="1" applyFill="1" applyAlignment="1">
      <alignment vertical="center"/>
    </xf>
    <xf numFmtId="174" fontId="267" fillId="0" borderId="0" xfId="1" applyNumberFormat="1" applyFont="1" applyFill="1" applyAlignment="1">
      <alignment vertical="center"/>
    </xf>
    <xf numFmtId="0" fontId="267" fillId="0" borderId="0" xfId="43911" applyFont="1"/>
    <xf numFmtId="37" fontId="267" fillId="0" borderId="0" xfId="43914" applyNumberFormat="1" applyFont="1"/>
    <xf numFmtId="169" fontId="267" fillId="0" borderId="0" xfId="43914" applyFont="1"/>
    <xf numFmtId="9" fontId="267" fillId="0" borderId="0" xfId="2" applyFont="1" applyFill="1" applyAlignment="1">
      <alignment vertical="center"/>
    </xf>
    <xf numFmtId="0" fontId="267" fillId="0" borderId="0" xfId="35070" applyFont="1" applyAlignment="1">
      <alignment horizontal="center" vertical="center"/>
    </xf>
    <xf numFmtId="169" fontId="267" fillId="0" borderId="0" xfId="1" applyFont="1" applyFill="1" applyBorder="1" applyAlignment="1">
      <alignment vertical="center"/>
    </xf>
    <xf numFmtId="173" fontId="267" fillId="0" borderId="0" xfId="0" applyNumberFormat="1" applyFont="1" applyAlignment="1">
      <alignment vertical="center"/>
    </xf>
    <xf numFmtId="180" fontId="267" fillId="0" borderId="0" xfId="0" applyNumberFormat="1" applyFont="1" applyAlignment="1">
      <alignment vertical="center"/>
    </xf>
    <xf numFmtId="173" fontId="267" fillId="0" borderId="1" xfId="0" applyNumberFormat="1" applyFont="1" applyBorder="1" applyAlignment="1">
      <alignment vertical="center"/>
    </xf>
    <xf numFmtId="169" fontId="267" fillId="0" borderId="1" xfId="1" applyFont="1" applyFill="1" applyBorder="1" applyAlignment="1">
      <alignment vertical="center"/>
    </xf>
    <xf numFmtId="173" fontId="267" fillId="0" borderId="1" xfId="0" applyNumberFormat="1" applyFont="1" applyBorder="1" applyAlignment="1">
      <alignment horizontal="center" vertical="center" wrapText="1"/>
    </xf>
    <xf numFmtId="174" fontId="267" fillId="0" borderId="0" xfId="2" applyNumberFormat="1" applyFont="1" applyFill="1" applyAlignment="1">
      <alignment horizontal="center" vertical="center" wrapText="1"/>
    </xf>
    <xf numFmtId="169" fontId="267" fillId="0" borderId="1" xfId="1" applyFont="1" applyFill="1" applyBorder="1" applyAlignment="1">
      <alignment horizontal="center" vertical="center" wrapText="1"/>
    </xf>
    <xf numFmtId="169" fontId="267" fillId="0" borderId="0" xfId="1" applyFont="1" applyFill="1"/>
    <xf numFmtId="0" fontId="267" fillId="0" borderId="0" xfId="4452" applyFont="1" applyAlignment="1">
      <alignment horizontal="center"/>
    </xf>
    <xf numFmtId="0" fontId="325" fillId="2" borderId="0" xfId="26" applyFont="1" applyFill="1" applyAlignment="1">
      <alignment horizontal="center" vertical="center" wrapText="1"/>
    </xf>
    <xf numFmtId="0" fontId="313" fillId="2" borderId="0" xfId="26" applyFont="1" applyFill="1" applyAlignment="1">
      <alignment horizontal="center" vertical="center"/>
    </xf>
    <xf numFmtId="169" fontId="313" fillId="2" borderId="0" xfId="17578" applyFont="1" applyFill="1" applyBorder="1" applyAlignment="1">
      <alignment horizontal="center" vertical="center"/>
    </xf>
    <xf numFmtId="0" fontId="313" fillId="2" borderId="0" xfId="26" applyFont="1" applyFill="1" applyAlignment="1">
      <alignment horizontal="center" vertical="center" wrapText="1"/>
    </xf>
    <xf numFmtId="1" fontId="266" fillId="0" borderId="0" xfId="26" applyNumberFormat="1" applyAlignment="1">
      <alignment horizontal="center" vertical="center" wrapText="1"/>
    </xf>
    <xf numFmtId="165" fontId="266" fillId="0" borderId="0" xfId="26" applyNumberFormat="1" applyAlignment="1">
      <alignment horizontal="center" vertical="center" wrapText="1"/>
    </xf>
    <xf numFmtId="0" fontId="267" fillId="0" borderId="0" xfId="0" applyFont="1" applyAlignment="1">
      <alignment horizontal="left" vertical="center" wrapText="1"/>
    </xf>
    <xf numFmtId="0" fontId="267" fillId="0" borderId="0" xfId="35071" applyFont="1" applyAlignment="1">
      <alignment vertical="center"/>
    </xf>
    <xf numFmtId="0" fontId="307" fillId="0" borderId="1" xfId="35071" applyFont="1" applyBorder="1" applyAlignment="1">
      <alignment vertical="center"/>
    </xf>
    <xf numFmtId="0" fontId="307" fillId="0" borderId="1" xfId="0" applyFont="1" applyBorder="1" applyAlignment="1">
      <alignment horizontal="center" vertical="center"/>
    </xf>
    <xf numFmtId="0" fontId="267" fillId="0" borderId="1" xfId="35071" applyFont="1" applyBorder="1" applyAlignment="1">
      <alignment vertical="center"/>
    </xf>
    <xf numFmtId="171" fontId="267" fillId="0" borderId="1" xfId="1" applyNumberFormat="1" applyFont="1" applyFill="1" applyBorder="1" applyAlignment="1">
      <alignment horizontal="center" vertical="center"/>
    </xf>
    <xf numFmtId="178" fontId="307" fillId="0" borderId="1" xfId="0" applyNumberFormat="1" applyFont="1" applyBorder="1" applyAlignment="1">
      <alignment horizontal="centerContinuous" vertical="center"/>
    </xf>
    <xf numFmtId="171" fontId="307" fillId="0" borderId="1" xfId="1" applyNumberFormat="1" applyFont="1" applyFill="1" applyBorder="1" applyAlignment="1">
      <alignment horizontal="center" vertical="center"/>
    </xf>
    <xf numFmtId="176" fontId="267" fillId="0" borderId="0" xfId="0" applyNumberFormat="1" applyFont="1" applyAlignment="1">
      <alignment vertical="center"/>
    </xf>
    <xf numFmtId="168" fontId="267" fillId="0" borderId="0" xfId="0" applyNumberFormat="1" applyFont="1" applyAlignment="1">
      <alignment vertical="center"/>
    </xf>
    <xf numFmtId="0" fontId="267" fillId="0" borderId="0" xfId="0" applyFont="1" applyAlignment="1">
      <alignment horizontal="right" vertical="center"/>
    </xf>
    <xf numFmtId="178" fontId="267" fillId="0" borderId="0" xfId="0" applyNumberFormat="1" applyFont="1" applyAlignment="1">
      <alignment horizontal="center" vertical="center"/>
    </xf>
    <xf numFmtId="180" fontId="267" fillId="0" borderId="0" xfId="0" applyNumberFormat="1" applyFont="1" applyAlignment="1">
      <alignment horizontal="center" vertical="center" wrapText="1"/>
    </xf>
    <xf numFmtId="173" fontId="267" fillId="0" borderId="0" xfId="0" applyNumberFormat="1" applyFont="1" applyAlignment="1">
      <alignment horizontal="center" vertical="center" wrapText="1"/>
    </xf>
    <xf numFmtId="0" fontId="307" fillId="0" borderId="0" xfId="0" applyFont="1" applyAlignment="1">
      <alignment horizontal="center" vertical="center"/>
    </xf>
    <xf numFmtId="0" fontId="307" fillId="0" borderId="0" xfId="0" applyFont="1" applyAlignment="1">
      <alignment horizontal="right" vertical="center"/>
    </xf>
    <xf numFmtId="171" fontId="307" fillId="0" borderId="0" xfId="1" applyNumberFormat="1" applyFont="1" applyFill="1" applyBorder="1" applyAlignment="1">
      <alignment vertical="center"/>
    </xf>
    <xf numFmtId="169" fontId="307" fillId="0" borderId="0" xfId="1" applyFont="1" applyFill="1" applyBorder="1" applyAlignment="1">
      <alignment vertical="center"/>
    </xf>
    <xf numFmtId="169" fontId="267" fillId="0" borderId="0" xfId="35073" applyFont="1" applyFill="1"/>
    <xf numFmtId="0" fontId="307" fillId="0" borderId="2" xfId="0" applyFont="1" applyBorder="1" applyAlignment="1">
      <alignment horizontal="center" vertical="center" wrapText="1"/>
    </xf>
    <xf numFmtId="0" fontId="307" fillId="0" borderId="21" xfId="77" applyFont="1" applyBorder="1" applyAlignment="1">
      <alignment horizontal="center" vertical="center" wrapText="1"/>
    </xf>
    <xf numFmtId="49" fontId="267" fillId="0" borderId="1" xfId="0" applyNumberFormat="1" applyFont="1" applyBorder="1" applyAlignment="1">
      <alignment vertical="center" wrapText="1"/>
    </xf>
    <xf numFmtId="178" fontId="307" fillId="0" borderId="21" xfId="0" applyNumberFormat="1" applyFont="1" applyBorder="1" applyAlignment="1">
      <alignment vertical="center" wrapText="1"/>
    </xf>
    <xf numFmtId="180" fontId="307" fillId="0" borderId="34" xfId="0" applyNumberFormat="1" applyFont="1" applyBorder="1" applyAlignment="1">
      <alignment horizontal="center" vertical="center" wrapText="1"/>
    </xf>
    <xf numFmtId="0" fontId="307" fillId="0" borderId="35" xfId="0" applyFont="1" applyBorder="1" applyAlignment="1">
      <alignment horizontal="center" vertical="center" wrapText="1"/>
    </xf>
    <xf numFmtId="171" fontId="307" fillId="0" borderId="0" xfId="1" applyNumberFormat="1" applyFont="1" applyFill="1" applyBorder="1" applyAlignment="1">
      <alignment horizontal="center" vertical="center"/>
    </xf>
    <xf numFmtId="178" fontId="307" fillId="0" borderId="0" xfId="0" applyNumberFormat="1" applyFont="1" applyAlignment="1">
      <alignment vertical="center" wrapText="1"/>
    </xf>
    <xf numFmtId="0" fontId="267" fillId="0" borderId="0" xfId="35072" applyFont="1"/>
    <xf numFmtId="169" fontId="267" fillId="0" borderId="0" xfId="5" applyFont="1" applyFill="1" applyAlignment="1">
      <alignment vertical="center"/>
    </xf>
    <xf numFmtId="0" fontId="307" fillId="0" borderId="21" xfId="0" applyFont="1" applyBorder="1" applyAlignment="1">
      <alignment horizontal="center" vertical="center" wrapText="1"/>
    </xf>
    <xf numFmtId="204" fontId="267" fillId="0" borderId="0" xfId="0" applyNumberFormat="1" applyFont="1" applyAlignment="1">
      <alignment horizontal="center" vertical="center"/>
    </xf>
    <xf numFmtId="169" fontId="267" fillId="0" borderId="0" xfId="35073" applyFont="1" applyFill="1" applyAlignment="1">
      <alignment horizontal="center"/>
    </xf>
    <xf numFmtId="0" fontId="307" fillId="0" borderId="21" xfId="0" applyFont="1" applyBorder="1" applyAlignment="1">
      <alignment horizontal="center" vertical="center"/>
    </xf>
    <xf numFmtId="199" fontId="307" fillId="0" borderId="21" xfId="5" applyNumberFormat="1" applyFont="1" applyFill="1" applyBorder="1" applyAlignment="1">
      <alignment horizontal="center" vertical="center" wrapText="1"/>
    </xf>
    <xf numFmtId="169" fontId="267" fillId="0" borderId="0" xfId="1" applyFont="1" applyFill="1" applyBorder="1" applyAlignment="1">
      <alignment vertical="center" wrapText="1"/>
    </xf>
    <xf numFmtId="169" fontId="267" fillId="0" borderId="0" xfId="1" applyFont="1" applyFill="1" applyBorder="1" applyAlignment="1">
      <alignment horizontal="right" vertical="center" wrapText="1"/>
    </xf>
    <xf numFmtId="0" fontId="267" fillId="0" borderId="0" xfId="35075" applyFont="1" applyFill="1" applyBorder="1" applyAlignment="1">
      <alignment vertical="center"/>
    </xf>
    <xf numFmtId="0" fontId="267" fillId="0" borderId="0" xfId="35075" applyFont="1" applyFill="1" applyBorder="1" applyAlignment="1">
      <alignment horizontal="center" vertical="center"/>
    </xf>
    <xf numFmtId="0" fontId="267" fillId="0" borderId="0" xfId="35075" applyFont="1" applyFill="1" applyBorder="1" applyAlignment="1">
      <alignment vertical="center" wrapText="1"/>
    </xf>
    <xf numFmtId="0" fontId="267" fillId="0" borderId="0" xfId="35075" applyFont="1" applyFill="1" applyBorder="1" applyAlignment="1">
      <alignment horizontal="right" vertical="center" wrapText="1"/>
    </xf>
    <xf numFmtId="180" fontId="267" fillId="0" borderId="0" xfId="35075" applyNumberFormat="1" applyFont="1" applyFill="1" applyBorder="1" applyAlignment="1">
      <alignment vertical="center"/>
    </xf>
    <xf numFmtId="196" fontId="267" fillId="0" borderId="0" xfId="35075" applyNumberFormat="1" applyFont="1" applyFill="1" applyAlignment="1">
      <alignment vertical="center"/>
    </xf>
    <xf numFmtId="173" fontId="267" fillId="0" borderId="0" xfId="35075" applyNumberFormat="1" applyFont="1" applyFill="1" applyAlignment="1">
      <alignment vertical="center"/>
    </xf>
    <xf numFmtId="180" fontId="267" fillId="0" borderId="0" xfId="35075" applyNumberFormat="1" applyFont="1" applyFill="1" applyBorder="1" applyAlignment="1">
      <alignment horizontal="center" vertical="center" wrapText="1"/>
    </xf>
    <xf numFmtId="196" fontId="267" fillId="0" borderId="0" xfId="35075" applyNumberFormat="1" applyFont="1" applyFill="1" applyAlignment="1">
      <alignment horizontal="center" vertical="center" wrapText="1"/>
    </xf>
    <xf numFmtId="173" fontId="267" fillId="0" borderId="0" xfId="35075" applyNumberFormat="1" applyFont="1" applyFill="1" applyAlignment="1">
      <alignment horizontal="center" vertical="center" wrapText="1"/>
    </xf>
    <xf numFmtId="0" fontId="268" fillId="0" borderId="37" xfId="43918" applyFont="1" applyBorder="1" applyAlignment="1">
      <alignment wrapText="1"/>
    </xf>
    <xf numFmtId="0" fontId="268" fillId="0" borderId="25" xfId="35099" applyFont="1" applyBorder="1" applyAlignment="1">
      <alignment wrapText="1"/>
    </xf>
    <xf numFmtId="0" fontId="268" fillId="0" borderId="25" xfId="35099" applyFont="1" applyBorder="1" applyAlignment="1">
      <alignment horizontal="right" wrapText="1"/>
    </xf>
    <xf numFmtId="169" fontId="268" fillId="0" borderId="25" xfId="1" applyFont="1" applyFill="1" applyBorder="1" applyAlignment="1">
      <alignment horizontal="right" wrapText="1"/>
    </xf>
    <xf numFmtId="180" fontId="267" fillId="0" borderId="1" xfId="35087" applyNumberFormat="1" applyFont="1" applyFill="1" applyBorder="1" applyAlignment="1">
      <alignment vertical="center"/>
    </xf>
    <xf numFmtId="173" fontId="267" fillId="0" borderId="1" xfId="35087" applyNumberFormat="1" applyFont="1" applyFill="1" applyBorder="1" applyAlignment="1">
      <alignment vertical="center"/>
    </xf>
    <xf numFmtId="0" fontId="267" fillId="0" borderId="38" xfId="35066" applyFont="1" applyBorder="1" applyAlignment="1">
      <alignment horizontal="center"/>
    </xf>
    <xf numFmtId="0" fontId="267" fillId="0" borderId="1" xfId="35067" applyFont="1" applyBorder="1" applyAlignment="1">
      <alignment vertical="center" wrapText="1"/>
    </xf>
    <xf numFmtId="0" fontId="267" fillId="0" borderId="1" xfId="35068" applyFont="1" applyBorder="1" applyAlignment="1">
      <alignment vertical="center"/>
    </xf>
    <xf numFmtId="169" fontId="267" fillId="0" borderId="39" xfId="1" applyFont="1" applyFill="1" applyBorder="1" applyAlignment="1">
      <alignment horizontal="right" vertical="center" wrapText="1"/>
    </xf>
    <xf numFmtId="0" fontId="267" fillId="0" borderId="1" xfId="12" applyFont="1" applyBorder="1" applyAlignment="1">
      <alignment horizontal="center" vertical="center"/>
    </xf>
    <xf numFmtId="0" fontId="267" fillId="0" borderId="1" xfId="12" applyFont="1" applyBorder="1" applyAlignment="1">
      <alignment horizontal="center" vertical="center" wrapText="1"/>
    </xf>
    <xf numFmtId="0" fontId="267" fillId="0" borderId="1" xfId="35069" applyFont="1" applyBorder="1"/>
    <xf numFmtId="169" fontId="267" fillId="0" borderId="1" xfId="35069" applyNumberFormat="1" applyFont="1" applyBorder="1"/>
    <xf numFmtId="0" fontId="267" fillId="0" borderId="1" xfId="35069" applyFont="1" applyBorder="1" applyAlignment="1">
      <alignment horizontal="center"/>
    </xf>
    <xf numFmtId="0" fontId="267" fillId="0" borderId="1" xfId="4346" applyFont="1" applyBorder="1" applyAlignment="1">
      <alignment horizontal="center"/>
    </xf>
    <xf numFmtId="0" fontId="267" fillId="0" borderId="1" xfId="0" applyFont="1" applyBorder="1"/>
    <xf numFmtId="169" fontId="267" fillId="0" borderId="1" xfId="1" applyFont="1" applyFill="1" applyBorder="1"/>
    <xf numFmtId="0" fontId="267" fillId="0" borderId="1" xfId="4346" applyFont="1" applyBorder="1" applyAlignment="1">
      <alignment horizontal="center" wrapText="1"/>
    </xf>
    <xf numFmtId="49" fontId="273" fillId="0" borderId="0" xfId="0" applyNumberFormat="1" applyFont="1" applyAlignment="1">
      <alignment horizontal="left" vertical="center"/>
    </xf>
    <xf numFmtId="169" fontId="273" fillId="0" borderId="0" xfId="1" applyFont="1" applyFill="1" applyAlignment="1">
      <alignment horizontal="left" vertical="center"/>
    </xf>
    <xf numFmtId="169" fontId="267" fillId="0" borderId="0" xfId="1" applyFont="1" applyFill="1" applyBorder="1" applyAlignment="1">
      <alignment horizontal="left" vertical="center"/>
    </xf>
    <xf numFmtId="0" fontId="267" fillId="0" borderId="0" xfId="0" applyFont="1" applyAlignment="1">
      <alignment horizontal="left"/>
    </xf>
    <xf numFmtId="0" fontId="267" fillId="0" borderId="0" xfId="0" applyFont="1" applyAlignment="1">
      <alignment horizontal="left" vertical="center"/>
    </xf>
    <xf numFmtId="49" fontId="273" fillId="0" borderId="0" xfId="0" applyNumberFormat="1" applyFont="1" applyAlignment="1">
      <alignment horizontal="left"/>
    </xf>
    <xf numFmtId="0" fontId="305" fillId="0" borderId="0" xfId="4" applyFont="1" applyAlignment="1">
      <alignment horizontal="left" wrapText="1"/>
    </xf>
    <xf numFmtId="0" fontId="273" fillId="0" borderId="0" xfId="0" applyFont="1" applyAlignment="1">
      <alignment horizontal="left"/>
    </xf>
    <xf numFmtId="169" fontId="273" fillId="0" borderId="0" xfId="1" applyFont="1" applyFill="1" applyAlignment="1">
      <alignment horizontal="left"/>
    </xf>
    <xf numFmtId="169" fontId="267" fillId="0" borderId="0" xfId="1" applyFont="1" applyFill="1" applyBorder="1" applyAlignment="1">
      <alignment horizontal="left"/>
    </xf>
    <xf numFmtId="0" fontId="305" fillId="0" borderId="0" xfId="4" applyFont="1" applyAlignment="1">
      <alignment wrapText="1"/>
    </xf>
    <xf numFmtId="169" fontId="267" fillId="0" borderId="0" xfId="1" applyFont="1" applyFill="1" applyAlignment="1">
      <alignment horizontal="left" vertical="center"/>
    </xf>
    <xf numFmtId="173" fontId="267" fillId="0" borderId="1" xfId="0" applyNumberFormat="1" applyFont="1" applyBorder="1" applyAlignment="1">
      <alignment horizontal="center"/>
    </xf>
    <xf numFmtId="180" fontId="267" fillId="0" borderId="1" xfId="0" applyNumberFormat="1" applyFont="1" applyBorder="1" applyAlignment="1">
      <alignment horizontal="center"/>
    </xf>
    <xf numFmtId="169" fontId="267" fillId="0" borderId="1" xfId="1" applyFont="1" applyFill="1" applyBorder="1" applyAlignment="1">
      <alignment horizontal="center"/>
    </xf>
    <xf numFmtId="173" fontId="326" fillId="0" borderId="1" xfId="0" applyNumberFormat="1" applyFont="1" applyBorder="1" applyAlignment="1">
      <alignment horizontal="center" vertical="center" wrapText="1"/>
    </xf>
    <xf numFmtId="180" fontId="326" fillId="0" borderId="1" xfId="0" applyNumberFormat="1" applyFont="1" applyBorder="1" applyAlignment="1">
      <alignment horizontal="center" vertical="center" wrapText="1"/>
    </xf>
    <xf numFmtId="169" fontId="326" fillId="0" borderId="1" xfId="1" applyFont="1" applyFill="1" applyBorder="1" applyAlignment="1">
      <alignment horizontal="center" vertical="center" wrapText="1"/>
    </xf>
    <xf numFmtId="0" fontId="267" fillId="0" borderId="1" xfId="0" applyFont="1" applyBorder="1" applyAlignment="1">
      <alignment horizontal="center" vertical="center" wrapText="1"/>
    </xf>
    <xf numFmtId="169" fontId="305" fillId="0" borderId="0" xfId="1" applyFont="1" applyFill="1" applyBorder="1" applyAlignment="1">
      <alignment horizontal="left" vertical="center" wrapText="1"/>
    </xf>
    <xf numFmtId="169" fontId="273" fillId="0" borderId="0" xfId="1" applyFont="1" applyFill="1" applyAlignment="1">
      <alignment horizontal="center" vertical="center"/>
    </xf>
    <xf numFmtId="169" fontId="281" fillId="0" borderId="0" xfId="1" applyFont="1" applyFill="1" applyBorder="1" applyAlignment="1">
      <alignment horizontal="center" vertical="center"/>
    </xf>
    <xf numFmtId="169" fontId="281" fillId="0" borderId="0" xfId="1" applyFont="1" applyFill="1" applyAlignment="1">
      <alignment vertical="center"/>
    </xf>
    <xf numFmtId="0" fontId="331" fillId="0" borderId="0" xfId="0" applyFont="1" applyAlignment="1">
      <alignment vertical="center"/>
    </xf>
    <xf numFmtId="0" fontId="274" fillId="0" borderId="0" xfId="0" applyFont="1" applyAlignment="1">
      <alignment vertical="center" wrapText="1"/>
    </xf>
    <xf numFmtId="169" fontId="274" fillId="0" borderId="0" xfId="1" applyFont="1" applyFill="1" applyAlignment="1">
      <alignment vertical="center"/>
    </xf>
    <xf numFmtId="169" fontId="332" fillId="0" borderId="0" xfId="1" applyFont="1" applyFill="1" applyAlignment="1">
      <alignment vertical="center"/>
    </xf>
    <xf numFmtId="0" fontId="332" fillId="0" borderId="0" xfId="0" applyFont="1" applyAlignment="1">
      <alignment vertical="center"/>
    </xf>
    <xf numFmtId="170" fontId="274" fillId="0" borderId="0" xfId="1" applyNumberFormat="1" applyFont="1" applyFill="1" applyAlignment="1">
      <alignment vertical="center"/>
    </xf>
    <xf numFmtId="0" fontId="330" fillId="0" borderId="0" xfId="0" applyFont="1" applyAlignment="1">
      <alignment horizontal="left" vertical="center"/>
    </xf>
    <xf numFmtId="0" fontId="307" fillId="0" borderId="4" xfId="0" applyFont="1" applyBorder="1" applyAlignment="1">
      <alignment horizontal="center" vertical="center"/>
    </xf>
    <xf numFmtId="0" fontId="267" fillId="0" borderId="7" xfId="35071" applyFont="1" applyBorder="1" applyAlignment="1">
      <alignment vertical="center"/>
    </xf>
    <xf numFmtId="0" fontId="328" fillId="0" borderId="37" xfId="43934" applyFont="1" applyBorder="1" applyAlignment="1">
      <alignment vertical="center" wrapText="1"/>
    </xf>
    <xf numFmtId="0" fontId="268" fillId="0" borderId="37" xfId="43896" applyBorder="1" applyAlignment="1">
      <alignment horizontal="right" vertical="center" wrapText="1"/>
    </xf>
    <xf numFmtId="4" fontId="268" fillId="0" borderId="37" xfId="43896" applyNumberFormat="1" applyBorder="1" applyAlignment="1">
      <alignment horizontal="right" vertical="center" wrapText="1"/>
    </xf>
    <xf numFmtId="0" fontId="267" fillId="0" borderId="25" xfId="35074" applyFont="1" applyBorder="1" applyAlignment="1">
      <alignment horizontal="right" vertical="center" wrapText="1"/>
    </xf>
    <xf numFmtId="0" fontId="268" fillId="0" borderId="25" xfId="35120" applyFont="1" applyBorder="1" applyAlignment="1">
      <alignment horizontal="right" vertical="center" wrapText="1"/>
    </xf>
    <xf numFmtId="0" fontId="328" fillId="27" borderId="36" xfId="43935" applyFont="1" applyFill="1" applyBorder="1" applyAlignment="1">
      <alignment horizontal="center"/>
    </xf>
    <xf numFmtId="0" fontId="122" fillId="0" borderId="0" xfId="43947"/>
    <xf numFmtId="169" fontId="0" fillId="0" borderId="0" xfId="0" applyNumberFormat="1"/>
    <xf numFmtId="0" fontId="269" fillId="0" borderId="37" xfId="35101" applyFont="1" applyBorder="1" applyAlignment="1">
      <alignment wrapText="1"/>
    </xf>
    <xf numFmtId="0" fontId="269" fillId="0" borderId="37" xfId="43990" applyFont="1" applyBorder="1" applyAlignment="1">
      <alignment wrapText="1"/>
    </xf>
    <xf numFmtId="0" fontId="269" fillId="0" borderId="37" xfId="43990" applyFont="1" applyBorder="1" applyAlignment="1">
      <alignment horizontal="right" wrapText="1"/>
    </xf>
    <xf numFmtId="4" fontId="273" fillId="0" borderId="0" xfId="0" applyNumberFormat="1" applyFont="1" applyAlignment="1">
      <alignment horizontal="left" vertical="center"/>
    </xf>
    <xf numFmtId="4" fontId="341" fillId="0" borderId="0" xfId="0" applyNumberFormat="1" applyFont="1" applyAlignment="1">
      <alignment horizontal="center" vertical="center"/>
    </xf>
    <xf numFmtId="4" fontId="273" fillId="0" borderId="0" xfId="0" applyNumberFormat="1" applyFont="1" applyAlignment="1">
      <alignment horizontal="center" vertical="center" wrapText="1"/>
    </xf>
    <xf numFmtId="199" fontId="27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1" fillId="0" borderId="1" xfId="1" applyFont="1" applyFill="1" applyBorder="1" applyAlignment="1">
      <alignment horizontal="center" vertical="center"/>
    </xf>
    <xf numFmtId="43" fontId="273" fillId="0" borderId="0" xfId="0" applyNumberFormat="1" applyFont="1" applyAlignment="1">
      <alignment vertical="center"/>
    </xf>
    <xf numFmtId="0" fontId="269" fillId="0" borderId="41" xfId="35128" applyFont="1" applyBorder="1" applyAlignment="1">
      <alignment wrapText="1"/>
    </xf>
    <xf numFmtId="0" fontId="269" fillId="0" borderId="41" xfId="35128" applyFont="1" applyBorder="1" applyAlignment="1">
      <alignment horizontal="right" wrapText="1"/>
    </xf>
    <xf numFmtId="169" fontId="269" fillId="0" borderId="41" xfId="1" applyFont="1" applyFill="1" applyBorder="1" applyAlignment="1">
      <alignment horizontal="right" wrapText="1"/>
    </xf>
    <xf numFmtId="0" fontId="331" fillId="0" borderId="0" xfId="0" applyFont="1" applyAlignment="1">
      <alignment horizontal="left" vertical="center"/>
    </xf>
    <xf numFmtId="4" fontId="331" fillId="0" borderId="0" xfId="0" applyNumberFormat="1" applyFont="1" applyAlignment="1">
      <alignment horizontal="center" vertical="center"/>
    </xf>
    <xf numFmtId="169" fontId="331" fillId="0" borderId="0" xfId="1" applyFont="1" applyFill="1" applyBorder="1" applyAlignment="1">
      <alignment vertical="center"/>
    </xf>
    <xf numFmtId="43" fontId="331" fillId="0" borderId="0" xfId="0" applyNumberFormat="1" applyFont="1" applyAlignment="1">
      <alignment vertical="center"/>
    </xf>
    <xf numFmtId="4" fontId="331" fillId="0" borderId="0" xfId="0" applyNumberFormat="1" applyFont="1" applyAlignment="1">
      <alignment vertical="center"/>
    </xf>
    <xf numFmtId="0" fontId="307" fillId="2" borderId="0" xfId="0" applyFont="1" applyFill="1" applyAlignment="1">
      <alignment vertical="center"/>
    </xf>
    <xf numFmtId="0" fontId="273" fillId="2" borderId="0" xfId="0" applyFont="1" applyFill="1" applyAlignment="1">
      <alignment vertical="center"/>
    </xf>
    <xf numFmtId="17" fontId="281" fillId="2" borderId="0" xfId="0" applyNumberFormat="1" applyFont="1" applyFill="1" applyAlignment="1">
      <alignment vertical="center" wrapText="1"/>
    </xf>
    <xf numFmtId="0" fontId="307" fillId="2" borderId="0" xfId="35071" applyFont="1" applyFill="1" applyAlignment="1">
      <alignment vertical="center"/>
    </xf>
    <xf numFmtId="0" fontId="307" fillId="2" borderId="0" xfId="0" applyFont="1" applyFill="1" applyAlignment="1">
      <alignment horizontal="center" vertical="center"/>
    </xf>
    <xf numFmtId="0" fontId="281" fillId="2" borderId="0" xfId="0" applyFont="1" applyFill="1" applyAlignment="1">
      <alignment horizontal="center" vertical="center"/>
    </xf>
    <xf numFmtId="0" fontId="267" fillId="2" borderId="0" xfId="35071" applyFont="1" applyFill="1" applyAlignment="1">
      <alignment vertical="center"/>
    </xf>
    <xf numFmtId="171" fontId="267" fillId="2" borderId="0" xfId="1" applyNumberFormat="1" applyFont="1" applyFill="1" applyBorder="1" applyAlignment="1">
      <alignment horizontal="center" vertical="center"/>
    </xf>
    <xf numFmtId="173" fontId="267" fillId="2" borderId="0" xfId="0" applyNumberFormat="1" applyFont="1" applyFill="1" applyAlignment="1">
      <alignment vertical="center"/>
    </xf>
    <xf numFmtId="171" fontId="273" fillId="2" borderId="0" xfId="1" applyNumberFormat="1" applyFont="1" applyFill="1" applyBorder="1" applyAlignment="1">
      <alignment horizontal="center" vertical="center"/>
    </xf>
    <xf numFmtId="173" fontId="273" fillId="2" borderId="0" xfId="0" applyNumberFormat="1" applyFont="1" applyFill="1" applyAlignment="1">
      <alignment vertical="center"/>
    </xf>
    <xf numFmtId="178" fontId="307" fillId="2" borderId="0" xfId="0" applyNumberFormat="1" applyFont="1" applyFill="1" applyAlignment="1">
      <alignment horizontal="center" vertical="center"/>
    </xf>
    <xf numFmtId="171" fontId="307" fillId="2" borderId="0" xfId="1" applyNumberFormat="1" applyFont="1" applyFill="1" applyBorder="1" applyAlignment="1">
      <alignment horizontal="center" vertical="center"/>
    </xf>
    <xf numFmtId="176" fontId="267" fillId="2" borderId="0" xfId="0" applyNumberFormat="1" applyFont="1" applyFill="1" applyAlignment="1">
      <alignment vertical="center"/>
    </xf>
    <xf numFmtId="171" fontId="281" fillId="2" borderId="0" xfId="1" applyNumberFormat="1" applyFont="1" applyFill="1" applyBorder="1" applyAlignment="1">
      <alignment horizontal="left" vertical="center"/>
    </xf>
    <xf numFmtId="176" fontId="273" fillId="2" borderId="0" xfId="0" applyNumberFormat="1" applyFont="1" applyFill="1" applyAlignment="1">
      <alignment vertical="center"/>
    </xf>
    <xf numFmtId="170" fontId="273" fillId="2" borderId="0" xfId="1" applyNumberFormat="1" applyFont="1" applyFill="1" applyBorder="1" applyAlignment="1">
      <alignment vertical="center"/>
    </xf>
    <xf numFmtId="1" fontId="273" fillId="2" borderId="0" xfId="0" applyNumberFormat="1" applyFont="1" applyFill="1" applyAlignment="1">
      <alignment vertical="center"/>
    </xf>
    <xf numFmtId="0" fontId="269" fillId="0" borderId="43" xfId="44024" applyFont="1" applyBorder="1" applyAlignment="1">
      <alignment wrapText="1"/>
    </xf>
    <xf numFmtId="0" fontId="343" fillId="27" borderId="40" xfId="44025" applyFont="1" applyFill="1" applyBorder="1" applyAlignment="1">
      <alignment horizontal="center"/>
    </xf>
    <xf numFmtId="0" fontId="343" fillId="0" borderId="43" xfId="44025" applyFont="1" applyBorder="1" applyAlignment="1">
      <alignment wrapText="1"/>
    </xf>
    <xf numFmtId="0" fontId="343" fillId="0" borderId="43" xfId="44025" applyFont="1" applyBorder="1" applyAlignment="1">
      <alignment horizontal="right" wrapText="1"/>
    </xf>
    <xf numFmtId="4" fontId="343" fillId="0" borderId="43" xfId="44025" applyNumberFormat="1" applyFont="1" applyBorder="1" applyAlignment="1">
      <alignment horizontal="right" wrapText="1"/>
    </xf>
    <xf numFmtId="0" fontId="343" fillId="29" borderId="43" xfId="35101" applyFont="1" applyFill="1" applyBorder="1" applyAlignment="1">
      <alignment horizontal="right" wrapText="1"/>
    </xf>
    <xf numFmtId="0" fontId="310" fillId="0" borderId="19" xfId="35058" applyBorder="1"/>
    <xf numFmtId="10" fontId="273" fillId="0" borderId="0" xfId="35075" applyNumberFormat="1" applyFont="1" applyFill="1" applyAlignment="1">
      <alignment horizontal="center" vertical="center" wrapText="1"/>
    </xf>
    <xf numFmtId="209" fontId="273" fillId="0" borderId="1" xfId="0" applyNumberFormat="1" applyFont="1" applyBorder="1" applyAlignment="1">
      <alignment horizontal="center" vertical="center" wrapText="1"/>
    </xf>
    <xf numFmtId="0" fontId="269" fillId="0" borderId="43" xfId="44025" applyFont="1" applyBorder="1" applyAlignment="1">
      <alignment wrapText="1"/>
    </xf>
    <xf numFmtId="174" fontId="273" fillId="0" borderId="0" xfId="2" applyNumberFormat="1" applyFont="1" applyFill="1" applyAlignment="1">
      <alignment horizontal="center" vertical="center"/>
    </xf>
    <xf numFmtId="174" fontId="267" fillId="0" borderId="0" xfId="2" applyNumberFormat="1" applyFont="1" applyFill="1" applyAlignment="1">
      <alignment horizontal="center" vertical="center"/>
    </xf>
    <xf numFmtId="174" fontId="281" fillId="0" borderId="0" xfId="2" applyNumberFormat="1" applyFont="1" applyFill="1" applyAlignment="1">
      <alignment horizontal="center" vertical="center"/>
    </xf>
    <xf numFmtId="174" fontId="307" fillId="0" borderId="0" xfId="2" applyNumberFormat="1" applyFont="1" applyFill="1" applyAlignment="1">
      <alignment horizontal="center" vertical="center"/>
    </xf>
    <xf numFmtId="169" fontId="331" fillId="0" borderId="1" xfId="1" applyFont="1" applyFill="1" applyBorder="1" applyAlignment="1">
      <alignment vertical="center"/>
    </xf>
    <xf numFmtId="2" fontId="273" fillId="0" borderId="0" xfId="0" applyNumberFormat="1" applyFont="1" applyAlignment="1">
      <alignment horizontal="center" vertical="center"/>
    </xf>
    <xf numFmtId="0" fontId="275" fillId="0" borderId="1" xfId="0" applyFont="1" applyBorder="1" applyAlignment="1">
      <alignment horizontal="center" vertical="center" wrapText="1"/>
    </xf>
    <xf numFmtId="0" fontId="274" fillId="0" borderId="0" xfId="0" applyFont="1" applyAlignment="1">
      <alignment horizontal="center" vertical="center"/>
    </xf>
    <xf numFmtId="0" fontId="275" fillId="0" borderId="21" xfId="0" applyFont="1" applyBorder="1" applyAlignment="1">
      <alignment horizontal="center" vertical="center"/>
    </xf>
    <xf numFmtId="1" fontId="274" fillId="0" borderId="0" xfId="0" applyNumberFormat="1" applyFont="1" applyAlignment="1">
      <alignment horizontal="center" vertical="center"/>
    </xf>
    <xf numFmtId="1" fontId="274" fillId="0" borderId="0" xfId="0" applyNumberFormat="1" applyFont="1" applyAlignment="1">
      <alignment horizontal="center" vertical="center" wrapText="1"/>
    </xf>
    <xf numFmtId="204" fontId="274" fillId="0" borderId="0" xfId="0" applyNumberFormat="1" applyFont="1" applyAlignment="1">
      <alignment horizontal="center" vertical="center"/>
    </xf>
    <xf numFmtId="172" fontId="274" fillId="0" borderId="0" xfId="0" applyNumberFormat="1" applyFont="1" applyAlignment="1">
      <alignment horizontal="center" vertical="center"/>
    </xf>
    <xf numFmtId="174" fontId="274" fillId="0" borderId="0" xfId="2" applyNumberFormat="1" applyFont="1" applyFill="1" applyAlignment="1">
      <alignment vertical="center"/>
    </xf>
    <xf numFmtId="9" fontId="274" fillId="0" borderId="0" xfId="2" applyFont="1" applyFill="1" applyAlignment="1">
      <alignment horizontal="center" vertical="center"/>
    </xf>
    <xf numFmtId="0" fontId="274" fillId="0" borderId="0" xfId="77" applyFont="1" applyAlignment="1">
      <alignment horizontal="left" vertical="center"/>
    </xf>
    <xf numFmtId="193" fontId="274" fillId="0" borderId="0" xfId="77" applyNumberFormat="1" applyFont="1" applyAlignment="1">
      <alignment horizontal="center" vertical="center"/>
    </xf>
    <xf numFmtId="0" fontId="274" fillId="0" borderId="0" xfId="0" applyFont="1" applyAlignment="1">
      <alignment horizontal="center" vertical="center" wrapText="1"/>
    </xf>
    <xf numFmtId="190" fontId="274" fillId="0" borderId="0" xfId="0" applyNumberFormat="1" applyFont="1" applyAlignment="1">
      <alignment horizontal="center" vertical="center" wrapText="1"/>
    </xf>
    <xf numFmtId="169" fontId="274" fillId="0" borderId="0" xfId="1" applyFont="1" applyFill="1" applyAlignment="1">
      <alignment horizontal="center" vertical="center"/>
    </xf>
    <xf numFmtId="1" fontId="274" fillId="0" borderId="0" xfId="4" applyNumberFormat="1" applyFont="1" applyAlignment="1">
      <alignment horizontal="center" vertical="center" wrapText="1"/>
    </xf>
    <xf numFmtId="1" fontId="274" fillId="0" borderId="0" xfId="4" applyNumberFormat="1" applyFont="1" applyAlignment="1">
      <alignment horizontal="center" vertical="center"/>
    </xf>
    <xf numFmtId="0" fontId="274" fillId="0" borderId="0" xfId="4" applyFont="1" applyAlignment="1">
      <alignment horizontal="center" vertical="center"/>
    </xf>
    <xf numFmtId="9" fontId="274" fillId="0" borderId="0" xfId="2" applyFont="1" applyFill="1" applyAlignment="1">
      <alignment vertical="center"/>
    </xf>
    <xf numFmtId="0" fontId="275" fillId="0" borderId="0" xfId="0" applyFont="1" applyAlignment="1">
      <alignment vertical="center"/>
    </xf>
    <xf numFmtId="0" fontId="275" fillId="0" borderId="0" xfId="0" applyFont="1" applyAlignment="1">
      <alignment horizontal="center" vertical="center"/>
    </xf>
    <xf numFmtId="0" fontId="274" fillId="0" borderId="0" xfId="3" applyFont="1" applyAlignment="1">
      <alignment horizontal="center" vertical="center" wrapText="1"/>
    </xf>
    <xf numFmtId="204" fontId="274" fillId="0" borderId="0" xfId="0" applyNumberFormat="1" applyFont="1" applyAlignment="1">
      <alignment horizontal="center" vertical="center" wrapText="1"/>
    </xf>
    <xf numFmtId="171" fontId="274" fillId="0" borderId="0" xfId="1" applyNumberFormat="1" applyFont="1" applyFill="1" applyBorder="1" applyAlignment="1">
      <alignment horizontal="center" vertical="center"/>
    </xf>
    <xf numFmtId="177" fontId="274" fillId="0" borderId="0" xfId="0" applyNumberFormat="1" applyFont="1" applyAlignment="1">
      <alignment vertical="center"/>
    </xf>
    <xf numFmtId="199" fontId="274" fillId="0" borderId="0" xfId="2" applyNumberFormat="1" applyFont="1" applyFill="1" applyAlignment="1">
      <alignment vertical="center"/>
    </xf>
    <xf numFmtId="0" fontId="274" fillId="0" borderId="0" xfId="0" applyFont="1" applyAlignment="1">
      <alignment horizontal="left" vertical="center"/>
    </xf>
    <xf numFmtId="169" fontId="274" fillId="0" borderId="0" xfId="0" applyNumberFormat="1" applyFont="1" applyAlignment="1">
      <alignment horizontal="center" vertical="center" wrapText="1"/>
    </xf>
    <xf numFmtId="1" fontId="275" fillId="0" borderId="21" xfId="8848" applyNumberFormat="1" applyFont="1" applyFill="1" applyBorder="1" applyAlignment="1">
      <alignment horizontal="center" vertical="center" wrapText="1"/>
    </xf>
    <xf numFmtId="178" fontId="274" fillId="0" borderId="0" xfId="0" applyNumberFormat="1" applyFont="1" applyAlignment="1">
      <alignment horizontal="center" vertical="center"/>
    </xf>
    <xf numFmtId="3" fontId="274" fillId="0" borderId="0" xfId="1" applyNumberFormat="1" applyFont="1" applyFill="1" applyBorder="1" applyAlignment="1">
      <alignment horizontal="center" vertical="center" wrapText="1"/>
    </xf>
    <xf numFmtId="173" fontId="274" fillId="0" borderId="0" xfId="0" applyNumberFormat="1" applyFont="1" applyAlignment="1">
      <alignment vertical="center" wrapText="1"/>
    </xf>
    <xf numFmtId="180" fontId="274" fillId="0" borderId="0" xfId="0" applyNumberFormat="1" applyFont="1" applyAlignment="1">
      <alignment horizontal="center" vertical="center"/>
    </xf>
    <xf numFmtId="180" fontId="330" fillId="0" borderId="0" xfId="0" applyNumberFormat="1" applyFont="1" applyAlignment="1">
      <alignment horizontal="justify" vertical="center" wrapText="1"/>
    </xf>
    <xf numFmtId="49" fontId="274" fillId="0" borderId="0" xfId="0" applyNumberFormat="1" applyFont="1" applyAlignment="1">
      <alignment vertical="center"/>
    </xf>
    <xf numFmtId="175" fontId="274" fillId="0" borderId="0" xfId="1" applyNumberFormat="1" applyFont="1" applyFill="1" applyBorder="1" applyAlignment="1">
      <alignment horizontal="center" vertical="center" wrapText="1"/>
    </xf>
    <xf numFmtId="173" fontId="274" fillId="0" borderId="0" xfId="0" applyNumberFormat="1" applyFont="1" applyAlignment="1">
      <alignment vertical="center"/>
    </xf>
    <xf numFmtId="0" fontId="334" fillId="0" borderId="0" xfId="0" applyFont="1" applyAlignment="1">
      <alignment vertical="center"/>
    </xf>
    <xf numFmtId="178" fontId="274" fillId="0" borderId="0" xfId="0" applyNumberFormat="1" applyFont="1" applyAlignment="1">
      <alignment horizontal="left" vertical="center"/>
    </xf>
    <xf numFmtId="0" fontId="269" fillId="27" borderId="0" xfId="44024" applyFont="1" applyFill="1" applyAlignment="1">
      <alignment horizontal="center"/>
    </xf>
    <xf numFmtId="180" fontId="274" fillId="33" borderId="0" xfId="35087" applyNumberFormat="1" applyFont="1" applyFill="1" applyBorder="1" applyAlignment="1">
      <alignment vertical="center"/>
    </xf>
    <xf numFmtId="196" fontId="274" fillId="0" borderId="0" xfId="35087" applyNumberFormat="1" applyFont="1" applyFill="1" applyBorder="1" applyAlignment="1">
      <alignment vertical="center"/>
    </xf>
    <xf numFmtId="176" fontId="348" fillId="0" borderId="0" xfId="0" applyNumberFormat="1" applyFont="1" applyAlignment="1">
      <alignment vertical="center"/>
    </xf>
    <xf numFmtId="9" fontId="349" fillId="0" borderId="0" xfId="2" applyFont="1" applyFill="1" applyAlignment="1">
      <alignment vertical="center"/>
    </xf>
    <xf numFmtId="199" fontId="274" fillId="0" borderId="0" xfId="77" applyNumberFormat="1" applyFont="1" applyAlignment="1">
      <alignment horizontal="left" vertical="center"/>
    </xf>
    <xf numFmtId="0" fontId="281" fillId="0" borderId="50" xfId="77" applyFont="1" applyBorder="1" applyAlignment="1">
      <alignment horizontal="center" vertical="center" wrapText="1"/>
    </xf>
    <xf numFmtId="2" fontId="281" fillId="0" borderId="50" xfId="0" applyNumberFormat="1" applyFont="1" applyBorder="1" applyAlignment="1">
      <alignment horizontal="center" vertical="center"/>
    </xf>
    <xf numFmtId="4" fontId="0" fillId="0" borderId="0" xfId="0" applyNumberFormat="1"/>
    <xf numFmtId="0" fontId="269" fillId="0" borderId="46" xfId="44025" applyFont="1" applyBorder="1" applyAlignment="1">
      <alignment horizontal="right" wrapText="1"/>
    </xf>
    <xf numFmtId="4" fontId="269" fillId="0" borderId="46" xfId="44025" applyNumberFormat="1" applyFont="1" applyBorder="1" applyAlignment="1">
      <alignment horizontal="right" wrapText="1"/>
    </xf>
    <xf numFmtId="0" fontId="312" fillId="0" borderId="46" xfId="35099" applyBorder="1" applyAlignment="1">
      <alignment horizontal="right" wrapText="1"/>
    </xf>
    <xf numFmtId="169" fontId="268" fillId="0" borderId="46" xfId="1" applyFont="1" applyFill="1" applyBorder="1" applyAlignment="1">
      <alignment horizontal="right" wrapText="1"/>
    </xf>
    <xf numFmtId="199" fontId="273" fillId="0" borderId="0" xfId="0" applyNumberFormat="1" applyFont="1" applyAlignment="1">
      <alignment horizontal="center" vertical="center" wrapText="1"/>
    </xf>
    <xf numFmtId="49" fontId="274" fillId="0" borderId="0" xfId="0" applyNumberFormat="1" applyFont="1" applyAlignment="1">
      <alignment horizontal="center" vertical="center"/>
    </xf>
    <xf numFmtId="0" fontId="330" fillId="0" borderId="0" xfId="0" applyFont="1" applyAlignment="1">
      <alignment horizontal="justify" vertical="center" wrapText="1"/>
    </xf>
    <xf numFmtId="0" fontId="275" fillId="0" borderId="49" xfId="0" applyFont="1" applyBorder="1" applyAlignment="1">
      <alignment horizontal="center" vertical="center"/>
    </xf>
    <xf numFmtId="0" fontId="275" fillId="0" borderId="50" xfId="77" applyFont="1" applyBorder="1" applyAlignment="1">
      <alignment horizontal="center" vertical="center"/>
    </xf>
    <xf numFmtId="199" fontId="275" fillId="0" borderId="48" xfId="5" applyNumberFormat="1" applyFont="1" applyFill="1" applyBorder="1" applyAlignment="1">
      <alignment horizontal="center" vertical="center" wrapText="1"/>
    </xf>
    <xf numFmtId="0" fontId="275" fillId="0" borderId="47" xfId="0" applyFont="1" applyBorder="1" applyAlignment="1">
      <alignment horizontal="center" vertical="center"/>
    </xf>
    <xf numFmtId="0" fontId="275" fillId="0" borderId="48" xfId="0" applyFont="1" applyBorder="1" applyAlignment="1">
      <alignment horizontal="center" vertical="center"/>
    </xf>
    <xf numFmtId="0" fontId="275" fillId="0" borderId="48" xfId="4" applyFont="1" applyBorder="1" applyAlignment="1">
      <alignment horizontal="center" vertical="center"/>
    </xf>
    <xf numFmtId="178" fontId="275" fillId="0" borderId="48" xfId="0" applyNumberFormat="1" applyFont="1" applyBorder="1" applyAlignment="1">
      <alignment horizontal="center" vertical="center"/>
    </xf>
    <xf numFmtId="178" fontId="275" fillId="0" borderId="47" xfId="0" applyNumberFormat="1" applyFont="1" applyBorder="1" applyAlignment="1">
      <alignment horizontal="center" vertical="center"/>
    </xf>
    <xf numFmtId="178" fontId="275" fillId="0" borderId="48" xfId="0" applyNumberFormat="1" applyFont="1" applyBorder="1" applyAlignment="1">
      <alignment horizontal="center" vertical="center" wrapText="1"/>
    </xf>
    <xf numFmtId="178" fontId="275" fillId="0" borderId="47" xfId="0" applyNumberFormat="1" applyFont="1" applyBorder="1" applyAlignment="1">
      <alignment horizontal="left" vertical="center"/>
    </xf>
    <xf numFmtId="199" fontId="275" fillId="0" borderId="50" xfId="5" applyNumberFormat="1" applyFont="1" applyFill="1" applyBorder="1" applyAlignment="1">
      <alignment horizontal="center" vertical="center" wrapText="1"/>
    </xf>
    <xf numFmtId="204" fontId="275" fillId="0" borderId="50" xfId="5" applyNumberFormat="1" applyFont="1" applyFill="1" applyBorder="1" applyAlignment="1">
      <alignment horizontal="center" vertical="center" wrapText="1"/>
    </xf>
    <xf numFmtId="0" fontId="273" fillId="0" borderId="50" xfId="0" applyFont="1" applyBorder="1" applyAlignment="1">
      <alignment horizontal="center" vertical="center"/>
    </xf>
    <xf numFmtId="2" fontId="273" fillId="0" borderId="50" xfId="0" applyNumberFormat="1" applyFont="1" applyBorder="1" applyAlignment="1">
      <alignment horizontal="center" vertical="center"/>
    </xf>
    <xf numFmtId="0" fontId="330" fillId="0" borderId="0" xfId="0" applyFont="1" applyAlignment="1">
      <alignment horizontal="left" vertical="center" wrapText="1"/>
    </xf>
    <xf numFmtId="0" fontId="275" fillId="0" borderId="47" xfId="0" applyFont="1" applyBorder="1" applyAlignment="1">
      <alignment horizontal="center" vertical="center" wrapText="1"/>
    </xf>
    <xf numFmtId="0" fontId="275" fillId="0" borderId="0" xfId="0" applyFont="1" applyAlignment="1">
      <alignment horizontal="left" vertical="center"/>
    </xf>
    <xf numFmtId="0" fontId="274" fillId="0" borderId="0" xfId="0" applyFont="1" applyAlignment="1">
      <alignment horizontal="centerContinuous" vertical="center"/>
    </xf>
    <xf numFmtId="1" fontId="274" fillId="0" borderId="0" xfId="0" applyNumberFormat="1" applyFont="1" applyAlignment="1">
      <alignment vertical="center" wrapText="1"/>
    </xf>
    <xf numFmtId="195" fontId="274" fillId="0" borderId="0" xfId="5" applyNumberFormat="1" applyFont="1" applyFill="1" applyAlignment="1">
      <alignment horizontal="center" vertical="center" wrapText="1"/>
    </xf>
    <xf numFmtId="9" fontId="274" fillId="0" borderId="0" xfId="2" applyFont="1" applyFill="1" applyAlignment="1">
      <alignment horizontal="center" vertical="center" wrapText="1"/>
    </xf>
    <xf numFmtId="10" fontId="274" fillId="0" borderId="0" xfId="2" applyNumberFormat="1" applyFont="1" applyFill="1" applyBorder="1" applyAlignment="1">
      <alignment vertical="center"/>
    </xf>
    <xf numFmtId="1" fontId="274" fillId="0" borderId="0" xfId="0" applyNumberFormat="1" applyFont="1" applyAlignment="1">
      <alignment vertical="center"/>
    </xf>
    <xf numFmtId="0" fontId="274" fillId="0" borderId="0" xfId="4" applyFont="1" applyAlignment="1">
      <alignment vertical="center"/>
    </xf>
    <xf numFmtId="176" fontId="274" fillId="0" borderId="0" xfId="0" applyNumberFormat="1" applyFont="1" applyAlignment="1">
      <alignment vertical="center"/>
    </xf>
    <xf numFmtId="178" fontId="274" fillId="0" borderId="0" xfId="0" applyNumberFormat="1" applyFont="1" applyAlignment="1">
      <alignment horizontal="centerContinuous" vertical="center"/>
    </xf>
    <xf numFmtId="9" fontId="274" fillId="0" borderId="0" xfId="2" applyFont="1" applyFill="1" applyBorder="1" applyAlignment="1">
      <alignment horizontal="center" vertical="center"/>
    </xf>
    <xf numFmtId="176" fontId="275" fillId="0" borderId="0" xfId="0" applyNumberFormat="1" applyFont="1" applyAlignment="1">
      <alignment vertical="center"/>
    </xf>
    <xf numFmtId="0" fontId="275" fillId="0" borderId="47" xfId="4" applyFont="1" applyBorder="1" applyAlignment="1">
      <alignment horizontal="center" vertical="center"/>
    </xf>
    <xf numFmtId="0" fontId="275" fillId="0" borderId="29" xfId="0" applyFont="1" applyBorder="1" applyAlignment="1">
      <alignment horizontal="center" vertical="center"/>
    </xf>
    <xf numFmtId="173" fontId="274" fillId="0" borderId="0" xfId="0" applyNumberFormat="1" applyFont="1" applyAlignment="1">
      <alignment horizontal="center" vertical="center" wrapText="1"/>
    </xf>
    <xf numFmtId="171" fontId="275" fillId="0" borderId="47" xfId="1" applyNumberFormat="1" applyFont="1" applyFill="1" applyBorder="1" applyAlignment="1">
      <alignment horizontal="center" vertical="center" wrapText="1"/>
    </xf>
    <xf numFmtId="0" fontId="275" fillId="0" borderId="29" xfId="0" applyFont="1" applyBorder="1" applyAlignment="1">
      <alignment horizontal="center" vertical="center" wrapText="1"/>
    </xf>
    <xf numFmtId="0" fontId="330" fillId="0" borderId="0" xfId="4" applyFont="1" applyAlignment="1">
      <alignment vertical="center" wrapText="1"/>
    </xf>
    <xf numFmtId="1" fontId="80" fillId="0" borderId="30" xfId="26" applyNumberFormat="1" applyFont="1" applyBorder="1" applyAlignment="1">
      <alignment horizontal="center" vertical="center" wrapText="1"/>
    </xf>
    <xf numFmtId="165" fontId="80" fillId="0" borderId="30" xfId="26" applyNumberFormat="1" applyFont="1" applyBorder="1" applyAlignment="1">
      <alignment horizontal="center" vertical="center" wrapText="1"/>
    </xf>
    <xf numFmtId="1" fontId="80" fillId="0" borderId="1" xfId="26" applyNumberFormat="1" applyFont="1" applyBorder="1" applyAlignment="1">
      <alignment horizontal="center" vertical="center" wrapText="1"/>
    </xf>
    <xf numFmtId="178" fontId="275" fillId="0" borderId="8" xfId="0" applyNumberFormat="1" applyFont="1" applyBorder="1" applyAlignment="1">
      <alignment horizontal="center" vertical="center"/>
    </xf>
    <xf numFmtId="0" fontId="275" fillId="0" borderId="27" xfId="0" applyFont="1" applyBorder="1" applyAlignment="1">
      <alignment horizontal="center" vertical="center"/>
    </xf>
    <xf numFmtId="0" fontId="275" fillId="0" borderId="4" xfId="77" applyFont="1" applyBorder="1" applyAlignment="1">
      <alignment horizontal="center" vertical="center"/>
    </xf>
    <xf numFmtId="180" fontId="274" fillId="0" borderId="0" xfId="0" applyNumberFormat="1" applyFont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274" fillId="0" borderId="0" xfId="35071" applyFont="1" applyAlignment="1">
      <alignment vertical="center"/>
    </xf>
    <xf numFmtId="0" fontId="275" fillId="0" borderId="1" xfId="35071" applyFont="1" applyBorder="1" applyAlignment="1">
      <alignment vertical="center"/>
    </xf>
    <xf numFmtId="0" fontId="275" fillId="0" borderId="1" xfId="0" applyFont="1" applyBorder="1" applyAlignment="1">
      <alignment horizontal="center" vertical="center"/>
    </xf>
    <xf numFmtId="0" fontId="275" fillId="0" borderId="1" xfId="0" applyFont="1" applyBorder="1" applyAlignment="1">
      <alignment horizontal="centerContinuous" vertical="center"/>
    </xf>
    <xf numFmtId="0" fontId="274" fillId="0" borderId="1" xfId="35071" applyFont="1" applyBorder="1" applyAlignment="1">
      <alignment vertical="center"/>
    </xf>
    <xf numFmtId="178" fontId="275" fillId="0" borderId="1" xfId="0" applyNumberFormat="1" applyFont="1" applyBorder="1" applyAlignment="1">
      <alignment horizontal="centerContinuous" vertical="center"/>
    </xf>
    <xf numFmtId="180" fontId="275" fillId="0" borderId="0" xfId="0" applyNumberFormat="1" applyFont="1" applyAlignment="1">
      <alignment horizontal="center" vertical="center" wrapText="1"/>
    </xf>
    <xf numFmtId="178" fontId="275" fillId="0" borderId="0" xfId="0" applyNumberFormat="1" applyFont="1" applyAlignment="1">
      <alignment horizontal="centerContinuous" vertical="center"/>
    </xf>
    <xf numFmtId="215" fontId="274" fillId="0" borderId="0" xfId="0" applyNumberFormat="1" applyFont="1" applyAlignment="1">
      <alignment vertical="center"/>
    </xf>
    <xf numFmtId="0" fontId="275" fillId="0" borderId="1" xfId="77" applyFont="1" applyBorder="1" applyAlignment="1">
      <alignment horizontal="center" vertical="center"/>
    </xf>
    <xf numFmtId="178" fontId="275" fillId="0" borderId="1" xfId="0" applyNumberFormat="1" applyFont="1" applyBorder="1" applyAlignment="1">
      <alignment horizontal="center" vertical="center"/>
    </xf>
    <xf numFmtId="180" fontId="275" fillId="0" borderId="1" xfId="0" applyNumberFormat="1" applyFont="1" applyBorder="1" applyAlignment="1">
      <alignment horizontal="center" vertical="center" wrapText="1"/>
    </xf>
    <xf numFmtId="199" fontId="275" fillId="0" borderId="1" xfId="5" applyNumberFormat="1" applyFont="1" applyFill="1" applyBorder="1" applyAlignment="1">
      <alignment horizontal="center" vertical="center" wrapText="1"/>
    </xf>
    <xf numFmtId="199" fontId="274" fillId="0" borderId="0" xfId="0" applyNumberFormat="1" applyFont="1" applyAlignment="1">
      <alignment vertical="center"/>
    </xf>
    <xf numFmtId="178" fontId="275" fillId="0" borderId="0" xfId="0" applyNumberFormat="1" applyFont="1" applyAlignment="1">
      <alignment horizontal="center" vertical="center"/>
    </xf>
    <xf numFmtId="0" fontId="275" fillId="0" borderId="0" xfId="0" applyFont="1" applyAlignment="1">
      <alignment horizontal="centerContinuous" vertical="center"/>
    </xf>
    <xf numFmtId="49" fontId="275" fillId="0" borderId="48" xfId="0" applyNumberFormat="1" applyFont="1" applyBorder="1" applyAlignment="1">
      <alignment vertical="center" wrapText="1"/>
    </xf>
    <xf numFmtId="0" fontId="275" fillId="0" borderId="2" xfId="0" applyFont="1" applyBorder="1" applyAlignment="1">
      <alignment horizontal="center" vertical="center" wrapText="1"/>
    </xf>
    <xf numFmtId="0" fontId="275" fillId="0" borderId="21" xfId="77" applyFont="1" applyBorder="1" applyAlignment="1">
      <alignment horizontal="center" vertical="center" wrapText="1"/>
    </xf>
    <xf numFmtId="0" fontId="275" fillId="0" borderId="27" xfId="77" applyFont="1" applyBorder="1" applyAlignment="1">
      <alignment horizontal="center" vertical="center" wrapText="1"/>
    </xf>
    <xf numFmtId="49" fontId="274" fillId="0" borderId="51" xfId="0" applyNumberFormat="1" applyFont="1" applyBorder="1" applyAlignment="1">
      <alignment vertical="center" wrapText="1"/>
    </xf>
    <xf numFmtId="49" fontId="274" fillId="0" borderId="22" xfId="0" applyNumberFormat="1" applyFont="1" applyBorder="1" applyAlignment="1">
      <alignment vertical="center" wrapText="1"/>
    </xf>
    <xf numFmtId="178" fontId="275" fillId="0" borderId="48" xfId="0" applyNumberFormat="1" applyFont="1" applyBorder="1" applyAlignment="1">
      <alignment vertical="center" wrapText="1"/>
    </xf>
    <xf numFmtId="0" fontId="275" fillId="0" borderId="35" xfId="0" applyFont="1" applyBorder="1" applyAlignment="1">
      <alignment horizontal="center" vertical="center" wrapText="1"/>
    </xf>
    <xf numFmtId="180" fontId="275" fillId="0" borderId="47" xfId="0" applyNumberFormat="1" applyFont="1" applyBorder="1" applyAlignment="1">
      <alignment horizontal="center" vertical="center" wrapText="1"/>
    </xf>
    <xf numFmtId="178" fontId="275" fillId="0" borderId="0" xfId="0" applyNumberFormat="1" applyFont="1" applyAlignment="1">
      <alignment vertical="center" wrapText="1"/>
    </xf>
    <xf numFmtId="0" fontId="275" fillId="0" borderId="0" xfId="0" applyFont="1" applyAlignment="1">
      <alignment horizontal="center" vertical="center" wrapText="1"/>
    </xf>
    <xf numFmtId="0" fontId="275" fillId="0" borderId="50" xfId="77" applyFont="1" applyBorder="1" applyAlignment="1">
      <alignment horizontal="center" vertical="center" wrapText="1"/>
    </xf>
    <xf numFmtId="178" fontId="275" fillId="0" borderId="47" xfId="0" applyNumberFormat="1" applyFont="1" applyBorder="1" applyAlignment="1">
      <alignment vertical="center" wrapText="1"/>
    </xf>
    <xf numFmtId="0" fontId="274" fillId="0" borderId="1" xfId="0" applyFont="1" applyBorder="1" applyAlignment="1">
      <alignment horizontal="center" vertical="center" wrapText="1"/>
    </xf>
    <xf numFmtId="1" fontId="274" fillId="0" borderId="1" xfId="5" applyNumberFormat="1" applyFont="1" applyFill="1" applyBorder="1" applyAlignment="1">
      <alignment horizontal="center" vertical="center" wrapText="1"/>
    </xf>
    <xf numFmtId="9" fontId="274" fillId="0" borderId="1" xfId="2" applyFont="1" applyFill="1" applyBorder="1" applyAlignment="1">
      <alignment horizontal="center" vertical="center" wrapText="1"/>
    </xf>
    <xf numFmtId="168" fontId="275" fillId="0" borderId="1" xfId="0" applyNumberFormat="1" applyFont="1" applyBorder="1" applyAlignment="1">
      <alignment horizontal="center" vertical="center"/>
    </xf>
    <xf numFmtId="1" fontId="275" fillId="0" borderId="1" xfId="8848" applyNumberFormat="1" applyFont="1" applyFill="1" applyBorder="1" applyAlignment="1">
      <alignment horizontal="center" vertical="center" wrapText="1"/>
    </xf>
    <xf numFmtId="9" fontId="275" fillId="0" borderId="1" xfId="0" applyNumberFormat="1" applyFont="1" applyBorder="1" applyAlignment="1">
      <alignment horizontal="center" vertical="center" wrapText="1"/>
    </xf>
    <xf numFmtId="168" fontId="80" fillId="0" borderId="1" xfId="35087" applyNumberFormat="1" applyFont="1" applyFill="1" applyBorder="1" applyAlignment="1">
      <alignment vertical="center"/>
    </xf>
    <xf numFmtId="180" fontId="274" fillId="0" borderId="1" xfId="35087" applyNumberFormat="1" applyFont="1" applyFill="1" applyBorder="1" applyAlignment="1">
      <alignment horizontal="center" vertical="center"/>
    </xf>
    <xf numFmtId="176" fontId="275" fillId="0" borderId="1" xfId="35088" applyNumberFormat="1" applyFont="1" applyBorder="1" applyAlignment="1">
      <alignment horizontal="left" vertical="center"/>
    </xf>
    <xf numFmtId="180" fontId="275" fillId="0" borderId="1" xfId="35087" applyNumberFormat="1" applyFont="1" applyFill="1" applyBorder="1" applyAlignment="1">
      <alignment horizontal="center" vertical="center"/>
    </xf>
    <xf numFmtId="0" fontId="332" fillId="0" borderId="0" xfId="35088" applyFont="1" applyAlignment="1">
      <alignment vertical="center"/>
    </xf>
    <xf numFmtId="180" fontId="80" fillId="0" borderId="1" xfId="35087" applyNumberFormat="1" applyFont="1" applyFill="1" applyBorder="1" applyAlignment="1">
      <alignment horizontal="center" vertical="center"/>
    </xf>
    <xf numFmtId="168" fontId="271" fillId="0" borderId="1" xfId="35088" applyNumberFormat="1" applyFont="1" applyBorder="1" applyAlignment="1">
      <alignment horizontal="center" vertical="center"/>
    </xf>
    <xf numFmtId="168" fontId="80" fillId="0" borderId="0" xfId="35087" applyNumberFormat="1" applyFont="1" applyFill="1" applyAlignment="1">
      <alignment vertical="center"/>
    </xf>
    <xf numFmtId="0" fontId="80" fillId="0" borderId="0" xfId="35087" applyFont="1" applyFill="1" applyAlignment="1">
      <alignment vertical="center"/>
    </xf>
    <xf numFmtId="180" fontId="80" fillId="0" borderId="0" xfId="35087" applyNumberFormat="1" applyFont="1" applyFill="1" applyBorder="1" applyAlignment="1">
      <alignment vertical="center"/>
    </xf>
    <xf numFmtId="168" fontId="274" fillId="0" borderId="0" xfId="0" applyNumberFormat="1" applyFont="1" applyAlignment="1">
      <alignment vertical="center"/>
    </xf>
    <xf numFmtId="168" fontId="274" fillId="0" borderId="0" xfId="0" applyNumberFormat="1" applyFont="1" applyAlignment="1">
      <alignment horizontal="center" vertical="center"/>
    </xf>
    <xf numFmtId="0" fontId="332" fillId="0" borderId="0" xfId="43960" applyFont="1" applyAlignment="1">
      <alignment vertical="center"/>
    </xf>
    <xf numFmtId="169" fontId="274" fillId="0" borderId="0" xfId="0" applyNumberFormat="1" applyFont="1" applyAlignment="1">
      <alignment vertical="center"/>
    </xf>
    <xf numFmtId="199" fontId="334" fillId="0" borderId="0" xfId="0" applyNumberFormat="1" applyFont="1" applyAlignment="1">
      <alignment horizontal="center" vertical="center"/>
    </xf>
    <xf numFmtId="199" fontId="334" fillId="0" borderId="0" xfId="0" applyNumberFormat="1" applyFont="1" applyAlignment="1">
      <alignment vertical="center"/>
    </xf>
    <xf numFmtId="169" fontId="275" fillId="0" borderId="1" xfId="1" applyFont="1" applyFill="1" applyBorder="1" applyAlignment="1">
      <alignment horizontal="center" vertical="center"/>
    </xf>
    <xf numFmtId="0" fontId="80" fillId="0" borderId="1" xfId="26" applyFont="1" applyBorder="1" applyAlignment="1">
      <alignment horizontal="center" vertical="center" wrapText="1"/>
    </xf>
    <xf numFmtId="0" fontId="271" fillId="0" borderId="1" xfId="0" applyFont="1" applyBorder="1" applyAlignment="1">
      <alignment horizontal="center" vertical="center" wrapText="1"/>
    </xf>
    <xf numFmtId="1" fontId="271" fillId="0" borderId="1" xfId="0" applyNumberFormat="1" applyFont="1" applyBorder="1" applyAlignment="1">
      <alignment horizontal="center" vertical="center" wrapText="1"/>
    </xf>
    <xf numFmtId="199" fontId="271" fillId="0" borderId="1" xfId="0" applyNumberFormat="1" applyFont="1" applyBorder="1" applyAlignment="1">
      <alignment horizontal="center" vertical="center" wrapText="1"/>
    </xf>
    <xf numFmtId="0" fontId="274" fillId="0" borderId="47" xfId="0" applyFont="1" applyBorder="1" applyAlignment="1">
      <alignment vertical="center"/>
    </xf>
    <xf numFmtId="0" fontId="274" fillId="0" borderId="27" xfId="0" applyFont="1" applyBorder="1" applyAlignment="1">
      <alignment horizontal="center" vertical="center"/>
    </xf>
    <xf numFmtId="2" fontId="274" fillId="0" borderId="0" xfId="0" applyNumberFormat="1" applyFont="1" applyAlignment="1">
      <alignment horizontal="center" vertical="center"/>
    </xf>
    <xf numFmtId="2" fontId="274" fillId="0" borderId="27" xfId="0" applyNumberFormat="1" applyFont="1" applyBorder="1" applyAlignment="1">
      <alignment horizontal="center" vertical="center"/>
    </xf>
    <xf numFmtId="0" fontId="275" fillId="0" borderId="50" xfId="0" applyFont="1" applyBorder="1" applyAlignment="1">
      <alignment horizontal="center" vertical="center"/>
    </xf>
    <xf numFmtId="178" fontId="275" fillId="0" borderId="27" xfId="0" applyNumberFormat="1" applyFont="1" applyBorder="1" applyAlignment="1">
      <alignment horizontal="center" vertical="center"/>
    </xf>
    <xf numFmtId="3" fontId="275" fillId="0" borderId="0" xfId="0" applyNumberFormat="1" applyFont="1" applyAlignment="1">
      <alignment horizontal="center" vertical="center"/>
    </xf>
    <xf numFmtId="199" fontId="273" fillId="0" borderId="0" xfId="0" applyNumberFormat="1" applyFont="1" applyAlignment="1">
      <alignment horizontal="center" vertical="center"/>
    </xf>
    <xf numFmtId="216" fontId="274" fillId="0" borderId="0" xfId="2" applyNumberFormat="1" applyFont="1" applyFill="1" applyAlignment="1">
      <alignment vertical="center"/>
    </xf>
    <xf numFmtId="180" fontId="273" fillId="0" borderId="0" xfId="0" applyNumberFormat="1" applyFont="1" applyAlignment="1">
      <alignment horizontal="center" vertical="center"/>
    </xf>
    <xf numFmtId="180" fontId="281" fillId="0" borderId="1" xfId="0" applyNumberFormat="1" applyFont="1" applyBorder="1" applyAlignment="1">
      <alignment horizontal="center" vertical="center" wrapText="1"/>
    </xf>
    <xf numFmtId="168" fontId="71" fillId="0" borderId="1" xfId="35087" applyNumberFormat="1" applyFont="1" applyFill="1" applyBorder="1" applyAlignment="1">
      <alignment vertical="center"/>
    </xf>
    <xf numFmtId="176" fontId="350" fillId="0" borderId="0" xfId="35088" applyNumberFormat="1" applyFont="1" applyAlignment="1">
      <alignment vertical="center"/>
    </xf>
    <xf numFmtId="180" fontId="274" fillId="0" borderId="48" xfId="35087" applyNumberFormat="1" applyFont="1" applyFill="1" applyBorder="1" applyAlignment="1">
      <alignment horizontal="center" vertical="center"/>
    </xf>
    <xf numFmtId="180" fontId="71" fillId="0" borderId="48" xfId="35087" applyNumberFormat="1" applyFont="1" applyFill="1" applyBorder="1" applyAlignment="1">
      <alignment horizontal="center" vertical="center"/>
    </xf>
    <xf numFmtId="0" fontId="351" fillId="0" borderId="0" xfId="0" applyFont="1" applyAlignment="1">
      <alignment vertical="center"/>
    </xf>
    <xf numFmtId="199" fontId="275" fillId="0" borderId="0" xfId="5" applyNumberFormat="1" applyFont="1" applyFill="1" applyBorder="1" applyAlignment="1">
      <alignment horizontal="center" vertical="center" wrapText="1"/>
    </xf>
    <xf numFmtId="166" fontId="275" fillId="0" borderId="8" xfId="4" applyNumberFormat="1" applyFont="1" applyBorder="1" applyAlignment="1">
      <alignment horizontal="center" vertical="center" wrapText="1"/>
    </xf>
    <xf numFmtId="166" fontId="274" fillId="0" borderId="8" xfId="4" applyNumberFormat="1" applyFont="1" applyBorder="1" applyAlignment="1">
      <alignment horizontal="center" vertical="center" wrapText="1"/>
    </xf>
    <xf numFmtId="204" fontId="275" fillId="0" borderId="0" xfId="5" applyNumberFormat="1" applyFont="1" applyFill="1" applyBorder="1" applyAlignment="1">
      <alignment horizontal="center" vertical="center" wrapText="1"/>
    </xf>
    <xf numFmtId="217" fontId="274" fillId="0" borderId="0" xfId="0" applyNumberFormat="1" applyFont="1" applyAlignment="1">
      <alignment vertical="center"/>
    </xf>
    <xf numFmtId="180" fontId="281" fillId="2" borderId="1" xfId="0" applyNumberFormat="1" applyFont="1" applyFill="1" applyBorder="1" applyAlignment="1">
      <alignment horizontal="center" vertical="center" wrapText="1"/>
    </xf>
    <xf numFmtId="180" fontId="281" fillId="2" borderId="7" xfId="0" applyNumberFormat="1" applyFont="1" applyFill="1" applyBorder="1" applyAlignment="1">
      <alignment horizontal="center" vertical="center" wrapText="1"/>
    </xf>
    <xf numFmtId="169" fontId="275" fillId="0" borderId="1" xfId="1" applyFont="1" applyFill="1" applyBorder="1" applyAlignment="1">
      <alignment horizontal="center" vertical="center" wrapText="1"/>
    </xf>
    <xf numFmtId="173" fontId="274" fillId="0" borderId="1" xfId="43893" applyNumberFormat="1" applyFont="1" applyBorder="1" applyAlignment="1">
      <alignment horizontal="center" vertical="center"/>
    </xf>
    <xf numFmtId="173" fontId="274" fillId="0" borderId="1" xfId="0" applyNumberFormat="1" applyFont="1" applyBorder="1" applyAlignment="1">
      <alignment horizontal="center" vertical="center"/>
    </xf>
    <xf numFmtId="217" fontId="273" fillId="0" borderId="0" xfId="0" applyNumberFormat="1" applyFont="1" applyAlignment="1">
      <alignment horizontal="left" vertical="center"/>
    </xf>
    <xf numFmtId="199" fontId="274" fillId="0" borderId="0" xfId="0" applyNumberFormat="1" applyFont="1" applyAlignment="1">
      <alignment horizontal="center" vertical="center"/>
    </xf>
    <xf numFmtId="0" fontId="267" fillId="0" borderId="53" xfId="0" applyFont="1" applyBorder="1" applyAlignment="1">
      <alignment vertical="center"/>
    </xf>
    <xf numFmtId="0" fontId="275" fillId="2" borderId="21" xfId="77" applyFont="1" applyFill="1" applyBorder="1" applyAlignment="1">
      <alignment horizontal="center" vertical="center" wrapText="1"/>
    </xf>
    <xf numFmtId="180" fontId="274" fillId="2" borderId="0" xfId="0" applyNumberFormat="1" applyFont="1" applyFill="1" applyAlignment="1">
      <alignment horizontal="center" vertical="center"/>
    </xf>
    <xf numFmtId="180" fontId="275" fillId="2" borderId="34" xfId="0" applyNumberFormat="1" applyFont="1" applyFill="1" applyBorder="1" applyAlignment="1">
      <alignment horizontal="center" vertical="center" wrapText="1"/>
    </xf>
    <xf numFmtId="0" fontId="274" fillId="0" borderId="54" xfId="0" applyFont="1" applyBorder="1" applyAlignment="1">
      <alignment horizontal="center" vertical="center" wrapText="1"/>
    </xf>
    <xf numFmtId="1" fontId="274" fillId="0" borderId="54" xfId="5" applyNumberFormat="1" applyFont="1" applyFill="1" applyBorder="1" applyAlignment="1">
      <alignment horizontal="center" vertical="center" wrapText="1"/>
    </xf>
    <xf numFmtId="173" fontId="274" fillId="0" borderId="54" xfId="43893" applyNumberFormat="1" applyFont="1" applyBorder="1" applyAlignment="1">
      <alignment horizontal="center" vertical="center"/>
    </xf>
    <xf numFmtId="168" fontId="80" fillId="0" borderId="54" xfId="35087" applyNumberFormat="1" applyFont="1" applyFill="1" applyBorder="1" applyAlignment="1">
      <alignment vertical="center"/>
    </xf>
    <xf numFmtId="180" fontId="274" fillId="0" borderId="54" xfId="35087" applyNumberFormat="1" applyFont="1" applyFill="1" applyBorder="1" applyAlignment="1">
      <alignment horizontal="center" vertical="center"/>
    </xf>
    <xf numFmtId="168" fontId="71" fillId="0" borderId="54" xfId="35087" applyNumberFormat="1" applyFont="1" applyFill="1" applyBorder="1" applyAlignment="1">
      <alignment vertical="center"/>
    </xf>
    <xf numFmtId="199" fontId="281" fillId="0" borderId="0" xfId="0" applyNumberFormat="1" applyFont="1" applyAlignment="1">
      <alignment horizontal="left" vertical="center"/>
    </xf>
    <xf numFmtId="204" fontId="267" fillId="0" borderId="1" xfId="0" applyNumberFormat="1" applyFont="1" applyBorder="1" applyAlignment="1">
      <alignment vertical="center"/>
    </xf>
    <xf numFmtId="221" fontId="273" fillId="0" borderId="0" xfId="1" applyNumberFormat="1" applyFont="1" applyFill="1" applyBorder="1" applyAlignment="1">
      <alignment vertical="center"/>
    </xf>
    <xf numFmtId="217" fontId="273" fillId="0" borderId="0" xfId="0" applyNumberFormat="1" applyFont="1" applyAlignment="1">
      <alignment horizontal="center" vertical="center"/>
    </xf>
    <xf numFmtId="4" fontId="330" fillId="0" borderId="0" xfId="0" applyNumberFormat="1" applyFont="1" applyAlignment="1">
      <alignment horizontal="left" vertical="center" wrapText="1"/>
    </xf>
    <xf numFmtId="171" fontId="273" fillId="0" borderId="0" xfId="1" applyNumberFormat="1" applyFont="1" applyFill="1" applyAlignment="1">
      <alignment vertical="center"/>
    </xf>
    <xf numFmtId="0" fontId="275" fillId="2" borderId="0" xfId="0" applyFont="1" applyFill="1" applyAlignment="1">
      <alignment vertical="center"/>
    </xf>
    <xf numFmtId="180" fontId="273" fillId="0" borderId="19" xfId="0" applyNumberFormat="1" applyFont="1" applyBorder="1" applyAlignment="1">
      <alignment horizontal="center" vertical="center" wrapText="1"/>
    </xf>
    <xf numFmtId="0" fontId="275" fillId="0" borderId="53" xfId="0" applyFont="1" applyBorder="1" applyAlignment="1">
      <alignment horizontal="center" vertical="center" wrapText="1"/>
    </xf>
    <xf numFmtId="0" fontId="281" fillId="0" borderId="53" xfId="0" applyFont="1" applyBorder="1" applyAlignment="1">
      <alignment horizontal="center" vertical="center" wrapText="1"/>
    </xf>
    <xf numFmtId="199" fontId="274" fillId="0" borderId="53" xfId="0" applyNumberFormat="1" applyFont="1" applyBorder="1" applyAlignment="1">
      <alignment horizontal="center" vertical="center"/>
    </xf>
    <xf numFmtId="9" fontId="273" fillId="0" borderId="53" xfId="2" applyFont="1" applyFill="1" applyBorder="1" applyAlignment="1">
      <alignment horizontal="center" vertical="center" wrapText="1"/>
    </xf>
    <xf numFmtId="4" fontId="267" fillId="0" borderId="53" xfId="0" applyNumberFormat="1" applyFont="1" applyBorder="1" applyAlignment="1">
      <alignment vertical="center" wrapText="1"/>
    </xf>
    <xf numFmtId="169" fontId="267" fillId="0" borderId="53" xfId="44114" applyBorder="1" applyAlignment="1">
      <alignment vertical="center"/>
    </xf>
    <xf numFmtId="9" fontId="267" fillId="0" borderId="53" xfId="8800" applyBorder="1" applyAlignment="1">
      <alignment horizontal="center" vertical="center"/>
    </xf>
    <xf numFmtId="0" fontId="313" fillId="0" borderId="53" xfId="0" applyFont="1" applyBorder="1" applyAlignment="1">
      <alignment horizontal="center" vertical="center"/>
    </xf>
    <xf numFmtId="0" fontId="307" fillId="0" borderId="53" xfId="0" applyFont="1" applyBorder="1" applyAlignment="1">
      <alignment horizontal="center" vertical="center"/>
    </xf>
    <xf numFmtId="0" fontId="267" fillId="0" borderId="53" xfId="0" applyFont="1" applyBorder="1" applyAlignment="1">
      <alignment vertical="center" wrapText="1"/>
    </xf>
    <xf numFmtId="169" fontId="313" fillId="0" borderId="53" xfId="44114" applyFont="1" applyBorder="1" applyAlignment="1">
      <alignment vertical="center"/>
    </xf>
    <xf numFmtId="169" fontId="307" fillId="0" borderId="53" xfId="44114" applyFont="1" applyBorder="1" applyAlignment="1">
      <alignment vertical="center"/>
    </xf>
    <xf numFmtId="174" fontId="313" fillId="0" borderId="53" xfId="8800" applyNumberFormat="1" applyFont="1" applyBorder="1" applyAlignment="1">
      <alignment horizontal="center" vertical="center"/>
    </xf>
    <xf numFmtId="204" fontId="274" fillId="0" borderId="1" xfId="43893" applyNumberFormat="1" applyFont="1" applyBorder="1" applyAlignment="1">
      <alignment horizontal="center" vertical="center"/>
    </xf>
    <xf numFmtId="204" fontId="275" fillId="0" borderId="1" xfId="43893" applyNumberFormat="1" applyFont="1" applyBorder="1" applyAlignment="1">
      <alignment horizontal="center" vertical="center"/>
    </xf>
    <xf numFmtId="168" fontId="21" fillId="0" borderId="1" xfId="35087" applyNumberFormat="1" applyFont="1" applyFill="1" applyBorder="1" applyAlignment="1">
      <alignment vertical="center"/>
    </xf>
    <xf numFmtId="0" fontId="310" fillId="0" borderId="59" xfId="35058" applyFill="1" applyBorder="1"/>
    <xf numFmtId="204" fontId="274" fillId="0" borderId="1" xfId="0" applyNumberFormat="1" applyFont="1" applyBorder="1" applyAlignment="1">
      <alignment horizontal="center" vertical="center"/>
    </xf>
    <xf numFmtId="204" fontId="274" fillId="0" borderId="54" xfId="0" applyNumberFormat="1" applyFont="1" applyBorder="1" applyAlignment="1">
      <alignment horizontal="center" vertical="center"/>
    </xf>
    <xf numFmtId="49" fontId="281" fillId="2" borderId="0" xfId="0" applyNumberFormat="1" applyFont="1" applyFill="1" applyAlignment="1">
      <alignment vertical="center"/>
    </xf>
    <xf numFmtId="169" fontId="273" fillId="2" borderId="0" xfId="1" applyFont="1" applyFill="1" applyAlignment="1">
      <alignment vertical="center"/>
    </xf>
    <xf numFmtId="0" fontId="273" fillId="2" borderId="0" xfId="0" applyFont="1" applyFill="1" applyAlignment="1">
      <alignment horizontal="left" vertical="center"/>
    </xf>
    <xf numFmtId="2" fontId="273" fillId="2" borderId="0" xfId="0" applyNumberFormat="1" applyFont="1" applyFill="1" applyAlignment="1">
      <alignment vertical="center"/>
    </xf>
    <xf numFmtId="0" fontId="273" fillId="2" borderId="0" xfId="0" applyFont="1" applyFill="1" applyAlignment="1">
      <alignment horizontal="center" vertical="center"/>
    </xf>
    <xf numFmtId="168" fontId="267" fillId="2" borderId="0" xfId="0" applyNumberFormat="1" applyFont="1" applyFill="1" applyAlignment="1">
      <alignment vertical="center"/>
    </xf>
    <xf numFmtId="0" fontId="267" fillId="2" borderId="0" xfId="0" applyFont="1" applyFill="1" applyAlignment="1">
      <alignment horizontal="right" vertical="center"/>
    </xf>
    <xf numFmtId="180" fontId="267" fillId="2" borderId="0" xfId="0" applyNumberFormat="1" applyFont="1" applyFill="1" applyAlignment="1">
      <alignment vertical="center"/>
    </xf>
    <xf numFmtId="180" fontId="273" fillId="2" borderId="0" xfId="0" applyNumberFormat="1" applyFont="1" applyFill="1" applyAlignment="1">
      <alignment vertical="center"/>
    </xf>
    <xf numFmtId="0" fontId="274" fillId="0" borderId="53" xfId="0" applyFont="1" applyBorder="1" applyAlignment="1">
      <alignment horizontal="left" vertical="center" wrapText="1"/>
    </xf>
    <xf numFmtId="199" fontId="275" fillId="0" borderId="53" xfId="0" applyNumberFormat="1" applyFont="1" applyBorder="1" applyAlignment="1">
      <alignment horizontal="center" vertical="center"/>
    </xf>
    <xf numFmtId="174" fontId="281" fillId="0" borderId="53" xfId="2" applyNumberFormat="1" applyFont="1" applyFill="1" applyBorder="1" applyAlignment="1">
      <alignment horizontal="center" vertical="center" wrapText="1"/>
    </xf>
    <xf numFmtId="199" fontId="276" fillId="0" borderId="1" xfId="0" applyNumberFormat="1" applyFont="1" applyBorder="1" applyAlignment="1">
      <alignment horizontal="center" vertical="center" wrapText="1"/>
    </xf>
    <xf numFmtId="0" fontId="275" fillId="0" borderId="60" xfId="0" applyFont="1" applyBorder="1" applyAlignment="1">
      <alignment horizontal="center" vertical="center"/>
    </xf>
    <xf numFmtId="0" fontId="275" fillId="0" borderId="60" xfId="77" applyFont="1" applyBorder="1" applyAlignment="1">
      <alignment horizontal="center" vertical="center"/>
    </xf>
    <xf numFmtId="0" fontId="281" fillId="0" borderId="60" xfId="0" applyFont="1" applyBorder="1" applyAlignment="1">
      <alignment horizontal="center" vertical="center"/>
    </xf>
    <xf numFmtId="180" fontId="274" fillId="0" borderId="60" xfId="35087" applyNumberFormat="1" applyFont="1" applyFill="1" applyBorder="1" applyAlignment="1">
      <alignment horizontal="center" vertical="center"/>
    </xf>
    <xf numFmtId="204" fontId="274" fillId="0" borderId="60" xfId="0" applyNumberFormat="1" applyFont="1" applyBorder="1" applyAlignment="1">
      <alignment horizontal="center" vertical="center"/>
    </xf>
    <xf numFmtId="180" fontId="275" fillId="0" borderId="60" xfId="0" applyNumberFormat="1" applyFont="1" applyBorder="1" applyAlignment="1">
      <alignment horizontal="center" vertical="center"/>
    </xf>
    <xf numFmtId="204" fontId="275" fillId="0" borderId="60" xfId="5" applyNumberFormat="1" applyFont="1" applyFill="1" applyBorder="1" applyAlignment="1">
      <alignment horizontal="center" vertical="center" wrapText="1"/>
    </xf>
    <xf numFmtId="178" fontId="274" fillId="0" borderId="60" xfId="0" applyNumberFormat="1" applyFont="1" applyBorder="1" applyAlignment="1">
      <alignment horizontal="center" vertical="center"/>
    </xf>
    <xf numFmtId="178" fontId="275" fillId="0" borderId="60" xfId="0" applyNumberFormat="1" applyFont="1" applyBorder="1" applyAlignment="1">
      <alignment horizontal="center" vertical="center"/>
    </xf>
    <xf numFmtId="168" fontId="16" fillId="0" borderId="1" xfId="35087" applyNumberFormat="1" applyFont="1" applyFill="1" applyBorder="1" applyAlignment="1">
      <alignment vertical="center"/>
    </xf>
    <xf numFmtId="168" fontId="16" fillId="0" borderId="1" xfId="35088" applyNumberFormat="1" applyFont="1" applyBorder="1" applyAlignment="1">
      <alignment vertical="center"/>
    </xf>
    <xf numFmtId="199" fontId="275" fillId="0" borderId="4" xfId="5" applyNumberFormat="1" applyFont="1" applyFill="1" applyBorder="1" applyAlignment="1">
      <alignment horizontal="center" vertical="center" wrapText="1"/>
    </xf>
    <xf numFmtId="168" fontId="11" fillId="0" borderId="1" xfId="35087" applyNumberFormat="1" applyFont="1" applyFill="1" applyBorder="1" applyAlignment="1">
      <alignment vertical="center"/>
    </xf>
    <xf numFmtId="0" fontId="274" fillId="0" borderId="61" xfId="0" applyFont="1" applyBorder="1" applyAlignment="1">
      <alignment horizontal="left" vertical="center" wrapText="1"/>
    </xf>
    <xf numFmtId="199" fontId="274" fillId="0" borderId="61" xfId="0" applyNumberFormat="1" applyFont="1" applyBorder="1" applyAlignment="1">
      <alignment horizontal="center" vertical="center"/>
    </xf>
    <xf numFmtId="9" fontId="273" fillId="0" borderId="61" xfId="2" applyFont="1" applyFill="1" applyBorder="1" applyAlignment="1">
      <alignment horizontal="center" vertical="center" wrapText="1"/>
    </xf>
    <xf numFmtId="165" fontId="11" fillId="0" borderId="30" xfId="26" applyNumberFormat="1" applyFont="1" applyBorder="1" applyAlignment="1">
      <alignment horizontal="center" vertical="center" wrapText="1"/>
    </xf>
    <xf numFmtId="169" fontId="307" fillId="0" borderId="0" xfId="1" applyFont="1" applyFill="1" applyAlignment="1">
      <alignment horizontal="center" vertical="center"/>
    </xf>
    <xf numFmtId="0" fontId="274" fillId="2" borderId="0" xfId="0" applyFont="1" applyFill="1" applyAlignment="1">
      <alignment horizontal="center" vertical="center" wrapText="1"/>
    </xf>
    <xf numFmtId="49" fontId="307" fillId="0" borderId="1" xfId="0" applyNumberFormat="1" applyFont="1" applyBorder="1" applyAlignment="1">
      <alignment horizontal="center" vertical="center" wrapText="1"/>
    </xf>
    <xf numFmtId="0" fontId="269" fillId="0" borderId="46" xfId="44024" applyFont="1" applyBorder="1" applyAlignment="1">
      <alignment wrapText="1"/>
    </xf>
    <xf numFmtId="168" fontId="8" fillId="0" borderId="1" xfId="35087" applyNumberFormat="1" applyFont="1" applyFill="1" applyBorder="1" applyAlignment="1">
      <alignment vertical="center"/>
    </xf>
    <xf numFmtId="165" fontId="8" fillId="0" borderId="30" xfId="26" applyNumberFormat="1" applyFont="1" applyBorder="1" applyAlignment="1">
      <alignment horizontal="center" vertical="center" wrapText="1"/>
    </xf>
    <xf numFmtId="0" fontId="313" fillId="0" borderId="0" xfId="0" applyFont="1"/>
    <xf numFmtId="169" fontId="307" fillId="0" borderId="0" xfId="1" applyFont="1" applyFill="1" applyAlignment="1">
      <alignment vertical="center"/>
    </xf>
    <xf numFmtId="0" fontId="307" fillId="0" borderId="0" xfId="0" applyFont="1" applyAlignment="1">
      <alignment vertical="center"/>
    </xf>
    <xf numFmtId="0" fontId="327" fillId="31" borderId="62" xfId="0" applyFont="1" applyFill="1" applyBorder="1" applyAlignment="1">
      <alignment horizontal="center" vertical="center" wrapText="1"/>
    </xf>
    <xf numFmtId="0" fontId="281" fillId="30" borderId="62" xfId="0" applyFont="1" applyFill="1" applyBorder="1" applyAlignment="1">
      <alignment horizontal="center" vertical="center"/>
    </xf>
    <xf numFmtId="169" fontId="281" fillId="30" borderId="62" xfId="88" applyFont="1" applyFill="1" applyBorder="1" applyAlignment="1">
      <alignment horizontal="center" vertical="center"/>
    </xf>
    <xf numFmtId="0" fontId="281" fillId="30" borderId="62" xfId="0" applyFont="1" applyFill="1" applyBorder="1" applyAlignment="1">
      <alignment horizontal="center" vertical="center" wrapText="1"/>
    </xf>
    <xf numFmtId="169" fontId="281" fillId="30" borderId="62" xfId="88" applyFont="1" applyFill="1" applyBorder="1" applyAlignment="1">
      <alignment horizontal="center" vertical="center" wrapText="1"/>
    </xf>
    <xf numFmtId="0" fontId="276" fillId="0" borderId="62" xfId="26" applyFont="1" applyBorder="1" applyAlignment="1">
      <alignment horizontal="center" vertical="center" wrapText="1"/>
    </xf>
    <xf numFmtId="1" fontId="272" fillId="0" borderId="63" xfId="26" applyNumberFormat="1" applyFont="1" applyBorder="1" applyAlignment="1">
      <alignment horizontal="center" vertical="center" wrapText="1"/>
    </xf>
    <xf numFmtId="165" fontId="272" fillId="0" borderId="63" xfId="26" applyNumberFormat="1" applyFont="1" applyBorder="1" applyAlignment="1">
      <alignment horizontal="center" vertical="center" wrapText="1"/>
    </xf>
    <xf numFmtId="1" fontId="272" fillId="0" borderId="62" xfId="26" applyNumberFormat="1" applyFont="1" applyBorder="1" applyAlignment="1">
      <alignment horizontal="center" vertical="center" wrapText="1"/>
    </xf>
    <xf numFmtId="165" fontId="272" fillId="0" borderId="62" xfId="26" applyNumberFormat="1" applyFont="1" applyBorder="1" applyAlignment="1">
      <alignment horizontal="center" vertical="center" wrapText="1"/>
    </xf>
    <xf numFmtId="173" fontId="272" fillId="0" borderId="62" xfId="26" applyNumberFormat="1" applyFont="1" applyBorder="1" applyAlignment="1">
      <alignment horizontal="center" vertical="center" wrapText="1"/>
    </xf>
    <xf numFmtId="204" fontId="272" fillId="0" borderId="62" xfId="26" applyNumberFormat="1" applyFont="1" applyBorder="1" applyAlignment="1">
      <alignment horizontal="center" vertical="center" wrapText="1"/>
    </xf>
    <xf numFmtId="0" fontId="276" fillId="26" borderId="62" xfId="0" applyFont="1" applyFill="1" applyBorder="1" applyAlignment="1">
      <alignment horizontal="center" vertical="center" wrapText="1"/>
    </xf>
    <xf numFmtId="1" fontId="276" fillId="26" borderId="62" xfId="0" applyNumberFormat="1" applyFont="1" applyFill="1" applyBorder="1" applyAlignment="1">
      <alignment horizontal="center" vertical="center" wrapText="1"/>
    </xf>
    <xf numFmtId="200" fontId="276" fillId="26" borderId="62" xfId="0" applyNumberFormat="1" applyFont="1" applyFill="1" applyBorder="1" applyAlignment="1">
      <alignment horizontal="center" vertical="center" wrapText="1"/>
    </xf>
    <xf numFmtId="199" fontId="276" fillId="26" borderId="62" xfId="0" applyNumberFormat="1" applyFont="1" applyFill="1" applyBorder="1" applyAlignment="1">
      <alignment horizontal="center" vertical="center" wrapText="1"/>
    </xf>
    <xf numFmtId="3" fontId="276" fillId="26" borderId="62" xfId="0" applyNumberFormat="1" applyFont="1" applyFill="1" applyBorder="1" applyAlignment="1">
      <alignment horizontal="center" vertical="center" wrapText="1"/>
    </xf>
    <xf numFmtId="0" fontId="275" fillId="2" borderId="0" xfId="0" applyFont="1" applyFill="1" applyAlignment="1">
      <alignment horizontal="center" vertical="center"/>
    </xf>
    <xf numFmtId="3" fontId="274" fillId="0" borderId="0" xfId="0" applyNumberFormat="1" applyFont="1" applyAlignment="1">
      <alignment horizontal="center" vertical="center" wrapText="1"/>
    </xf>
    <xf numFmtId="0" fontId="269" fillId="0" borderId="64" xfId="44024" applyFont="1" applyBorder="1" applyAlignment="1">
      <alignment wrapText="1"/>
    </xf>
    <xf numFmtId="0" fontId="269" fillId="0" borderId="64" xfId="44025" applyFont="1" applyBorder="1" applyAlignment="1">
      <alignment horizontal="right" wrapText="1"/>
    </xf>
    <xf numFmtId="4" fontId="269" fillId="0" borderId="64" xfId="44025" applyNumberFormat="1" applyFont="1" applyBorder="1" applyAlignment="1">
      <alignment horizontal="right" wrapText="1"/>
    </xf>
    <xf numFmtId="0" fontId="274" fillId="0" borderId="62" xfId="0" applyFont="1" applyBorder="1" applyAlignment="1">
      <alignment horizontal="center" vertical="center" wrapText="1"/>
    </xf>
    <xf numFmtId="0" fontId="276" fillId="0" borderId="45" xfId="26" applyFont="1" applyBorder="1" applyAlignment="1">
      <alignment horizontal="center" vertical="center" wrapText="1"/>
    </xf>
    <xf numFmtId="1" fontId="272" fillId="0" borderId="65" xfId="26" applyNumberFormat="1" applyFont="1" applyBorder="1" applyAlignment="1">
      <alignment horizontal="center" vertical="center" wrapText="1"/>
    </xf>
    <xf numFmtId="165" fontId="272" fillId="0" borderId="65" xfId="26" applyNumberFormat="1" applyFont="1" applyBorder="1" applyAlignment="1">
      <alignment horizontal="center" vertical="center" wrapText="1"/>
    </xf>
    <xf numFmtId="165" fontId="272" fillId="0" borderId="45" xfId="26" applyNumberFormat="1" applyFont="1" applyBorder="1" applyAlignment="1">
      <alignment horizontal="center" vertical="center" wrapText="1"/>
    </xf>
    <xf numFmtId="1" fontId="272" fillId="0" borderId="45" xfId="26" applyNumberFormat="1" applyFont="1" applyBorder="1" applyAlignment="1">
      <alignment horizontal="center" vertical="center" wrapText="1"/>
    </xf>
    <xf numFmtId="173" fontId="272" fillId="0" borderId="45" xfId="26" applyNumberFormat="1" applyFont="1" applyBorder="1" applyAlignment="1">
      <alignment horizontal="center" vertical="center" wrapText="1"/>
    </xf>
    <xf numFmtId="204" fontId="272" fillId="0" borderId="45" xfId="26" applyNumberFormat="1" applyFont="1" applyBorder="1" applyAlignment="1">
      <alignment horizontal="center" vertical="center" wrapText="1"/>
    </xf>
    <xf numFmtId="1" fontId="274" fillId="0" borderId="62" xfId="5" applyNumberFormat="1" applyFont="1" applyFill="1" applyBorder="1" applyAlignment="1">
      <alignment horizontal="center" vertical="center" wrapText="1"/>
    </xf>
    <xf numFmtId="204" fontId="274" fillId="0" borderId="62" xfId="43893" applyNumberFormat="1" applyFont="1" applyBorder="1" applyAlignment="1">
      <alignment horizontal="center" vertical="center"/>
    </xf>
    <xf numFmtId="204" fontId="274" fillId="0" borderId="62" xfId="0" applyNumberFormat="1" applyFont="1" applyBorder="1" applyAlignment="1">
      <alignment horizontal="center" vertical="center"/>
    </xf>
    <xf numFmtId="168" fontId="275" fillId="0" borderId="0" xfId="0" applyNumberFormat="1" applyFont="1" applyAlignment="1">
      <alignment horizontal="center" vertical="center"/>
    </xf>
    <xf numFmtId="1" fontId="275" fillId="0" borderId="0" xfId="8848" applyNumberFormat="1" applyFont="1" applyFill="1" applyBorder="1" applyAlignment="1">
      <alignment horizontal="center" vertical="center" wrapText="1"/>
    </xf>
    <xf numFmtId="168" fontId="275" fillId="0" borderId="62" xfId="0" applyNumberFormat="1" applyFont="1" applyBorder="1" applyAlignment="1">
      <alignment horizontal="center" vertical="center"/>
    </xf>
    <xf numFmtId="1" fontId="275" fillId="0" borderId="62" xfId="8848" applyNumberFormat="1" applyFont="1" applyFill="1" applyBorder="1" applyAlignment="1">
      <alignment horizontal="center" vertical="center" wrapText="1"/>
    </xf>
    <xf numFmtId="199" fontId="275" fillId="0" borderId="62" xfId="5" applyNumberFormat="1" applyFont="1" applyFill="1" applyBorder="1" applyAlignment="1">
      <alignment horizontal="center" vertical="center" wrapText="1"/>
    </xf>
    <xf numFmtId="168" fontId="80" fillId="0" borderId="62" xfId="35087" applyNumberFormat="1" applyFont="1" applyFill="1" applyBorder="1" applyAlignment="1">
      <alignment vertical="center"/>
    </xf>
    <xf numFmtId="180" fontId="274" fillId="0" borderId="62" xfId="35087" applyNumberFormat="1" applyFont="1" applyFill="1" applyBorder="1" applyAlignment="1">
      <alignment horizontal="center" vertical="center"/>
    </xf>
    <xf numFmtId="168" fontId="71" fillId="0" borderId="62" xfId="35087" applyNumberFormat="1" applyFont="1" applyFill="1" applyBorder="1" applyAlignment="1">
      <alignment vertical="center"/>
    </xf>
    <xf numFmtId="168" fontId="4" fillId="0" borderId="1" xfId="35087" applyNumberFormat="1" applyFont="1" applyFill="1" applyBorder="1" applyAlignment="1">
      <alignment vertical="center"/>
    </xf>
    <xf numFmtId="168" fontId="4" fillId="0" borderId="54" xfId="35087" applyNumberFormat="1" applyFont="1" applyFill="1" applyBorder="1" applyAlignment="1">
      <alignment vertical="center"/>
    </xf>
    <xf numFmtId="180" fontId="275" fillId="0" borderId="0" xfId="35087" applyNumberFormat="1" applyFont="1" applyFill="1" applyBorder="1" applyAlignment="1">
      <alignment horizontal="center" vertical="center"/>
    </xf>
    <xf numFmtId="180" fontId="275" fillId="2" borderId="0" xfId="35087" applyNumberFormat="1" applyFont="1" applyFill="1" applyBorder="1" applyAlignment="1">
      <alignment horizontal="center" vertical="center"/>
    </xf>
    <xf numFmtId="168" fontId="271" fillId="0" borderId="62" xfId="35087" applyNumberFormat="1" applyFont="1" applyFill="1" applyBorder="1" applyAlignment="1">
      <alignment vertical="center"/>
    </xf>
    <xf numFmtId="180" fontId="275" fillId="0" borderId="62" xfId="35087" applyNumberFormat="1" applyFont="1" applyFill="1" applyBorder="1" applyAlignment="1">
      <alignment horizontal="center" vertical="center"/>
    </xf>
    <xf numFmtId="0" fontId="28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9" xfId="0" applyBorder="1" applyAlignment="1">
      <alignment horizontal="center"/>
    </xf>
    <xf numFmtId="3" fontId="272" fillId="0" borderId="0" xfId="0" applyNumberFormat="1" applyFont="1" applyAlignment="1">
      <alignment horizontal="center" vertical="center"/>
    </xf>
    <xf numFmtId="3" fontId="276" fillId="0" borderId="0" xfId="0" applyNumberFormat="1" applyFont="1" applyAlignment="1">
      <alignment horizontal="center" vertical="center"/>
    </xf>
    <xf numFmtId="0" fontId="281" fillId="0" borderId="67" xfId="0" applyFont="1" applyBorder="1" applyAlignment="1">
      <alignment horizontal="center" vertical="center" wrapText="1"/>
    </xf>
    <xf numFmtId="3" fontId="272" fillId="0" borderId="67" xfId="0" applyNumberFormat="1" applyFont="1" applyBorder="1" applyAlignment="1">
      <alignment horizontal="center" vertical="center"/>
    </xf>
    <xf numFmtId="3" fontId="276" fillId="0" borderId="67" xfId="0" applyNumberFormat="1" applyFont="1" applyBorder="1" applyAlignment="1">
      <alignment horizontal="center" vertical="center"/>
    </xf>
    <xf numFmtId="0" fontId="272" fillId="0" borderId="0" xfId="0" applyFont="1" applyAlignment="1">
      <alignment horizontal="center" vertical="center"/>
    </xf>
    <xf numFmtId="0" fontId="276" fillId="0" borderId="0" xfId="0" applyFont="1" applyAlignment="1">
      <alignment horizontal="center" vertical="center"/>
    </xf>
    <xf numFmtId="0" fontId="281" fillId="0" borderId="67" xfId="0" applyFont="1" applyBorder="1" applyAlignment="1">
      <alignment horizontal="center" vertical="center"/>
    </xf>
    <xf numFmtId="0" fontId="272" fillId="0" borderId="67" xfId="0" applyFont="1" applyBorder="1" applyAlignment="1">
      <alignment horizontal="center" vertical="center"/>
    </xf>
    <xf numFmtId="180" fontId="273" fillId="0" borderId="67" xfId="0" applyNumberFormat="1" applyFont="1" applyBorder="1" applyAlignment="1">
      <alignment horizontal="center" vertical="center" wrapText="1"/>
    </xf>
    <xf numFmtId="0" fontId="276" fillId="0" borderId="67" xfId="0" applyFont="1" applyBorder="1" applyAlignment="1">
      <alignment horizontal="center" vertical="center"/>
    </xf>
    <xf numFmtId="0" fontId="273" fillId="0" borderId="67" xfId="0" applyFont="1" applyBorder="1" applyAlignment="1">
      <alignment horizontal="center" vertical="center" wrapText="1"/>
    </xf>
    <xf numFmtId="0" fontId="273" fillId="0" borderId="66" xfId="0" applyFont="1" applyBorder="1" applyAlignment="1">
      <alignment vertical="center"/>
    </xf>
    <xf numFmtId="0" fontId="281" fillId="0" borderId="66" xfId="0" applyFont="1" applyBorder="1" applyAlignment="1">
      <alignment vertical="center"/>
    </xf>
    <xf numFmtId="1" fontId="273" fillId="2" borderId="0" xfId="0" applyNumberFormat="1" applyFont="1" applyFill="1" applyAlignment="1">
      <alignment horizontal="center" vertical="center"/>
    </xf>
    <xf numFmtId="168" fontId="274" fillId="2" borderId="0" xfId="0" applyNumberFormat="1" applyFont="1" applyFill="1" applyAlignment="1">
      <alignment vertical="center"/>
    </xf>
    <xf numFmtId="0" fontId="275" fillId="2" borderId="0" xfId="0" applyFont="1" applyFill="1" applyAlignment="1">
      <alignment horizontal="left" vertical="center" wrapText="1"/>
    </xf>
    <xf numFmtId="0" fontId="275" fillId="2" borderId="0" xfId="0" applyFont="1" applyFill="1" applyAlignment="1">
      <alignment vertical="center" wrapText="1"/>
    </xf>
    <xf numFmtId="0" fontId="275" fillId="0" borderId="3" xfId="4" applyFont="1" applyBorder="1" applyAlignment="1">
      <alignment vertical="center" wrapText="1"/>
    </xf>
    <xf numFmtId="1" fontId="275" fillId="0" borderId="3" xfId="4" applyNumberFormat="1" applyFont="1" applyBorder="1" applyAlignment="1">
      <alignment vertical="center" wrapText="1"/>
    </xf>
    <xf numFmtId="1" fontId="274" fillId="0" borderId="0" xfId="4" applyNumberFormat="1" applyFont="1" applyAlignment="1">
      <alignment vertical="center" wrapText="1"/>
    </xf>
    <xf numFmtId="1" fontId="274" fillId="0" borderId="3" xfId="4" applyNumberFormat="1" applyFont="1" applyBorder="1" applyAlignment="1">
      <alignment vertical="center" wrapText="1"/>
    </xf>
    <xf numFmtId="1" fontId="274" fillId="0" borderId="67" xfId="4" applyNumberFormat="1" applyFont="1" applyBorder="1" applyAlignment="1">
      <alignment horizontal="left" vertical="center" wrapText="1"/>
    </xf>
    <xf numFmtId="1" fontId="274" fillId="0" borderId="67" xfId="4" applyNumberFormat="1" applyFont="1" applyBorder="1" applyAlignment="1">
      <alignment horizontal="justify" vertical="center" wrapText="1"/>
    </xf>
    <xf numFmtId="0" fontId="275" fillId="2" borderId="0" xfId="0" applyFont="1" applyFill="1" applyAlignment="1">
      <alignment horizontal="left" vertical="center" wrapText="1"/>
    </xf>
    <xf numFmtId="0" fontId="274" fillId="0" borderId="0" xfId="4" applyFont="1" applyAlignment="1">
      <alignment horizontal="left" vertical="center" wrapText="1"/>
    </xf>
    <xf numFmtId="0" fontId="274" fillId="0" borderId="0" xfId="4" applyFont="1" applyAlignment="1">
      <alignment horizontal="justify" vertical="center" wrapText="1"/>
    </xf>
    <xf numFmtId="0" fontId="275" fillId="2" borderId="0" xfId="0" applyFont="1" applyFill="1" applyAlignment="1">
      <alignment horizontal="left" vertical="center"/>
    </xf>
    <xf numFmtId="0" fontId="274" fillId="0" borderId="0" xfId="0" applyFont="1" applyAlignment="1">
      <alignment horizontal="left" vertical="center" wrapText="1"/>
    </xf>
    <xf numFmtId="0" fontId="307" fillId="0" borderId="0" xfId="0" applyFont="1" applyAlignment="1">
      <alignment horizontal="left" vertical="center" wrapText="1"/>
    </xf>
    <xf numFmtId="0" fontId="307" fillId="0" borderId="1" xfId="12" applyFont="1" applyBorder="1" applyAlignment="1">
      <alignment horizontal="center" vertical="center" wrapText="1"/>
    </xf>
    <xf numFmtId="0" fontId="307" fillId="0" borderId="1" xfId="0" applyFont="1" applyBorder="1" applyAlignment="1">
      <alignment horizontal="center" vertical="center" wrapText="1"/>
    </xf>
    <xf numFmtId="49" fontId="275" fillId="0" borderId="0" xfId="0" applyNumberFormat="1" applyFont="1" applyAlignment="1">
      <alignment horizontal="center" vertical="center" wrapText="1"/>
    </xf>
    <xf numFmtId="0" fontId="275" fillId="0" borderId="68" xfId="4" applyFont="1" applyBorder="1" applyAlignment="1">
      <alignment horizontal="center" vertical="center" wrapText="1"/>
    </xf>
    <xf numFmtId="0" fontId="275" fillId="0" borderId="27" xfId="4" applyFont="1" applyBorder="1" applyAlignment="1">
      <alignment horizontal="center" vertical="center" wrapText="1"/>
    </xf>
    <xf numFmtId="0" fontId="275" fillId="0" borderId="44" xfId="4" applyFont="1" applyBorder="1" applyAlignment="1">
      <alignment horizontal="center" vertical="center" wrapText="1"/>
    </xf>
    <xf numFmtId="1" fontId="275" fillId="0" borderId="67" xfId="4" applyNumberFormat="1" applyFont="1" applyBorder="1" applyAlignment="1">
      <alignment horizontal="left" vertical="center" wrapText="1"/>
    </xf>
    <xf numFmtId="0" fontId="308" fillId="2" borderId="0" xfId="26" applyFont="1" applyFill="1" applyAlignment="1">
      <alignment horizontal="center" vertical="center" wrapText="1"/>
    </xf>
    <xf numFmtId="0" fontId="282" fillId="0" borderId="0" xfId="26" applyFont="1" applyAlignment="1">
      <alignment horizontal="center" vertical="center" wrapText="1"/>
    </xf>
    <xf numFmtId="0" fontId="325" fillId="2" borderId="0" xfId="26" applyFont="1" applyFill="1" applyAlignment="1">
      <alignment horizontal="center" vertical="center" wrapText="1"/>
    </xf>
    <xf numFmtId="0" fontId="281" fillId="0" borderId="47" xfId="0" applyFont="1" applyBorder="1" applyAlignment="1">
      <alignment horizontal="center" vertical="center"/>
    </xf>
    <xf numFmtId="0" fontId="281" fillId="0" borderId="50" xfId="0" applyFont="1" applyBorder="1" applyAlignment="1">
      <alignment horizontal="center" vertical="center"/>
    </xf>
    <xf numFmtId="17" fontId="281" fillId="0" borderId="56" xfId="0" applyNumberFormat="1" applyFont="1" applyBorder="1" applyAlignment="1">
      <alignment horizontal="center" vertical="center" wrapText="1"/>
    </xf>
    <xf numFmtId="17" fontId="281" fillId="0" borderId="58" xfId="0" applyNumberFormat="1" applyFont="1" applyBorder="1" applyAlignment="1">
      <alignment horizontal="center" vertical="center" wrapText="1"/>
    </xf>
    <xf numFmtId="169" fontId="281" fillId="0" borderId="56" xfId="1" applyFont="1" applyFill="1" applyBorder="1" applyAlignment="1">
      <alignment horizontal="center" vertical="center" wrapText="1"/>
    </xf>
    <xf numFmtId="169" fontId="281" fillId="0" borderId="58" xfId="1" applyFont="1" applyFill="1" applyBorder="1" applyAlignment="1">
      <alignment horizontal="center" vertical="center" wrapText="1"/>
    </xf>
    <xf numFmtId="0" fontId="327" fillId="31" borderId="62" xfId="0" applyFont="1" applyFill="1" applyBorder="1" applyAlignment="1">
      <alignment horizontal="center" vertical="center" wrapText="1"/>
    </xf>
    <xf numFmtId="17" fontId="275" fillId="0" borderId="47" xfId="0" applyNumberFormat="1" applyFont="1" applyBorder="1" applyAlignment="1">
      <alignment horizontal="center" vertical="center" wrapText="1"/>
    </xf>
    <xf numFmtId="17" fontId="275" fillId="0" borderId="50" xfId="0" applyNumberFormat="1" applyFont="1" applyBorder="1" applyAlignment="1">
      <alignment horizontal="center" vertical="center" wrapText="1"/>
    </xf>
    <xf numFmtId="17" fontId="281" fillId="0" borderId="22" xfId="0" applyNumberFormat="1" applyFont="1" applyBorder="1" applyAlignment="1">
      <alignment horizontal="center" vertical="center" wrapText="1"/>
    </xf>
    <xf numFmtId="17" fontId="281" fillId="0" borderId="2" xfId="0" applyNumberFormat="1" applyFont="1" applyBorder="1" applyAlignment="1">
      <alignment horizontal="center" vertical="center" wrapText="1"/>
    </xf>
    <xf numFmtId="0" fontId="307" fillId="32" borderId="1" xfId="0" applyFont="1" applyFill="1" applyBorder="1" applyAlignment="1">
      <alignment horizontal="center" vertical="center"/>
    </xf>
    <xf numFmtId="0" fontId="281" fillId="0" borderId="0" xfId="0" applyFont="1" applyAlignment="1">
      <alignment horizontal="center" vertical="center"/>
    </xf>
    <xf numFmtId="49" fontId="307" fillId="0" borderId="1" xfId="0" applyNumberFormat="1" applyFont="1" applyBorder="1" applyAlignment="1">
      <alignment horizontal="center" vertical="center" wrapText="1"/>
    </xf>
    <xf numFmtId="49" fontId="275" fillId="2" borderId="56" xfId="0" applyNumberFormat="1" applyFont="1" applyFill="1" applyBorder="1" applyAlignment="1">
      <alignment horizontal="center" vertical="center" wrapText="1"/>
    </xf>
    <xf numFmtId="49" fontId="275" fillId="2" borderId="58" xfId="0" applyNumberFormat="1" applyFont="1" applyFill="1" applyBorder="1" applyAlignment="1">
      <alignment horizontal="center" vertical="center" wrapText="1"/>
    </xf>
    <xf numFmtId="49" fontId="275" fillId="0" borderId="47" xfId="0" applyNumberFormat="1" applyFont="1" applyBorder="1" applyAlignment="1">
      <alignment horizontal="center" vertical="center" wrapText="1"/>
    </xf>
    <xf numFmtId="49" fontId="275" fillId="0" borderId="50" xfId="0" applyNumberFormat="1" applyFont="1" applyBorder="1" applyAlignment="1">
      <alignment horizontal="center" vertical="center" wrapText="1"/>
    </xf>
    <xf numFmtId="0" fontId="275" fillId="0" borderId="0" xfId="0" applyFont="1" applyAlignment="1">
      <alignment horizontal="left" vertical="center"/>
    </xf>
    <xf numFmtId="169" fontId="281" fillId="0" borderId="56" xfId="1" applyFont="1" applyFill="1" applyBorder="1" applyAlignment="1">
      <alignment horizontal="center" vertical="center"/>
    </xf>
    <xf numFmtId="169" fontId="281" fillId="0" borderId="58" xfId="1" applyFont="1" applyFill="1" applyBorder="1" applyAlignment="1">
      <alignment horizontal="center" vertical="center"/>
    </xf>
    <xf numFmtId="0" fontId="273" fillId="0" borderId="0" xfId="35075" applyFont="1" applyFill="1" applyBorder="1" applyAlignment="1">
      <alignment horizontal="center" vertical="center" wrapText="1"/>
    </xf>
    <xf numFmtId="0" fontId="267" fillId="0" borderId="0" xfId="35075" applyFont="1" applyFill="1" applyBorder="1" applyAlignment="1">
      <alignment horizontal="center" vertical="center"/>
    </xf>
    <xf numFmtId="0" fontId="80" fillId="0" borderId="52" xfId="35087" applyFont="1" applyFill="1" applyBorder="1" applyAlignment="1">
      <alignment horizontal="center" vertical="center" wrapText="1"/>
    </xf>
    <xf numFmtId="0" fontId="80" fillId="0" borderId="7" xfId="35087" applyFont="1" applyFill="1" applyBorder="1" applyAlignment="1">
      <alignment horizontal="center" vertical="center" wrapText="1"/>
    </xf>
    <xf numFmtId="0" fontId="80" fillId="0" borderId="55" xfId="35087" applyFont="1" applyFill="1" applyBorder="1" applyAlignment="1">
      <alignment horizontal="center" vertical="center" wrapText="1"/>
    </xf>
    <xf numFmtId="0" fontId="71" fillId="0" borderId="55" xfId="35087" applyFont="1" applyFill="1" applyBorder="1" applyAlignment="1">
      <alignment horizontal="center" vertical="center" wrapText="1"/>
    </xf>
    <xf numFmtId="0" fontId="71" fillId="0" borderId="7" xfId="35087" applyFont="1" applyFill="1" applyBorder="1" applyAlignment="1">
      <alignment horizontal="center" vertical="center" wrapText="1"/>
    </xf>
    <xf numFmtId="0" fontId="275" fillId="0" borderId="56" xfId="0" applyFont="1" applyBorder="1" applyAlignment="1">
      <alignment horizontal="center" vertical="center" wrapText="1"/>
    </xf>
    <xf numFmtId="0" fontId="275" fillId="0" borderId="58" xfId="0" applyFont="1" applyBorder="1" applyAlignment="1">
      <alignment horizontal="center" vertical="center" wrapText="1"/>
    </xf>
    <xf numFmtId="49" fontId="275" fillId="0" borderId="49" xfId="0" applyNumberFormat="1" applyFont="1" applyBorder="1" applyAlignment="1">
      <alignment horizontal="center" vertical="center" wrapText="1"/>
    </xf>
    <xf numFmtId="0" fontId="275" fillId="0" borderId="47" xfId="0" applyFont="1" applyBorder="1" applyAlignment="1">
      <alignment horizontal="center" vertical="center" wrapText="1"/>
    </xf>
    <xf numFmtId="0" fontId="275" fillId="0" borderId="49" xfId="0" applyFont="1" applyBorder="1" applyAlignment="1">
      <alignment horizontal="center" vertical="center" wrapText="1"/>
    </xf>
    <xf numFmtId="0" fontId="275" fillId="0" borderId="50" xfId="0" applyFont="1" applyBorder="1" applyAlignment="1">
      <alignment horizontal="center" vertical="center" wrapText="1"/>
    </xf>
    <xf numFmtId="0" fontId="80" fillId="0" borderId="23" xfId="35087" applyFont="1" applyFill="1" applyBorder="1" applyAlignment="1">
      <alignment horizontal="center" vertical="center" wrapText="1"/>
    </xf>
    <xf numFmtId="0" fontId="275" fillId="0" borderId="57" xfId="0" applyFont="1" applyBorder="1" applyAlignment="1">
      <alignment horizontal="center" vertical="center" wrapText="1"/>
    </xf>
    <xf numFmtId="49" fontId="275" fillId="2" borderId="57" xfId="0" applyNumberFormat="1" applyFont="1" applyFill="1" applyBorder="1" applyAlignment="1">
      <alignment horizontal="center" vertical="center" wrapText="1"/>
    </xf>
    <xf numFmtId="0" fontId="275" fillId="0" borderId="42" xfId="0" applyFont="1" applyBorder="1" applyAlignment="1">
      <alignment horizontal="center" vertical="center" wrapText="1"/>
    </xf>
    <xf numFmtId="0" fontId="275" fillId="0" borderId="7" xfId="0" applyFont="1" applyBorder="1" applyAlignment="1">
      <alignment horizontal="center" vertical="center" wrapText="1"/>
    </xf>
    <xf numFmtId="0" fontId="273" fillId="2" borderId="0" xfId="0" applyFont="1" applyFill="1" applyAlignment="1">
      <alignment horizontal="center" vertical="center"/>
    </xf>
    <xf numFmtId="0" fontId="281" fillId="2" borderId="3" xfId="0" applyFont="1" applyFill="1" applyBorder="1" applyAlignment="1">
      <alignment horizontal="center" vertical="center"/>
    </xf>
    <xf numFmtId="0" fontId="281" fillId="2" borderId="0" xfId="0" applyFont="1" applyFill="1" applyAlignment="1">
      <alignment horizontal="center" vertical="center"/>
    </xf>
    <xf numFmtId="0" fontId="275" fillId="0" borderId="60" xfId="0" applyFont="1" applyBorder="1" applyAlignment="1">
      <alignment horizontal="center" vertical="center"/>
    </xf>
  </cellXfs>
  <cellStyles count="44439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3 8" xfId="44438" xr:uid="{27CE61B9-D80E-46D1-973A-1E9673CB36F9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63" xfId="44437" xr:uid="{1DBE6B83-0DBE-4965-B8D7-9ED830DABD53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38" xfId="44436" xr:uid="{6D21AA77-2025-41B2-96B4-4CEFD2DCADFE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microsoft.com/office/2017/10/relationships/person" Target="persons/person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2026'!$C$100:$C$106</c:f>
              <c:numCache>
                <c:formatCode>General</c:formatCode>
                <c:ptCount val="7"/>
                <c:pt idx="0">
                  <c:v>5</c:v>
                </c:pt>
                <c:pt idx="1">
                  <c:v>11</c:v>
                </c:pt>
                <c:pt idx="2">
                  <c:v>113</c:v>
                </c:pt>
                <c:pt idx="3">
                  <c:v>2</c:v>
                </c:pt>
                <c:pt idx="4">
                  <c:v>20</c:v>
                </c:pt>
                <c:pt idx="5">
                  <c:v>29</c:v>
                </c:pt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2026'!$C$114:$C$120</c:f>
              <c:numCache>
                <c:formatCode>General</c:formatCode>
                <c:ptCount val="7"/>
                <c:pt idx="0">
                  <c:v>70</c:v>
                </c:pt>
                <c:pt idx="1">
                  <c:v>85</c:v>
                </c:pt>
                <c:pt idx="2">
                  <c:v>193</c:v>
                </c:pt>
                <c:pt idx="3">
                  <c:v>45</c:v>
                </c:pt>
                <c:pt idx="4">
                  <c:v>141</c:v>
                </c:pt>
                <c:pt idx="5">
                  <c:v>170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2026'!$B$125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2026'!$C$128:$C$134</c:f>
              <c:numCache>
                <c:formatCode>General</c:formatCode>
                <c:ptCount val="7"/>
                <c:pt idx="0">
                  <c:v>268</c:v>
                </c:pt>
                <c:pt idx="1">
                  <c:v>493</c:v>
                </c:pt>
                <c:pt idx="2">
                  <c:v>69</c:v>
                </c:pt>
                <c:pt idx="3">
                  <c:v>47</c:v>
                </c:pt>
                <c:pt idx="4">
                  <c:v>27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2026'!$B$156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2026'!$C$159:$C$162</c:f>
              <c:numCache>
                <c:formatCode>General</c:formatCode>
                <c:ptCount val="4"/>
                <c:pt idx="0">
                  <c:v>486</c:v>
                </c:pt>
                <c:pt idx="1">
                  <c:v>364</c:v>
                </c:pt>
                <c:pt idx="2">
                  <c:v>54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Enero 2026/2025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2026'!$E$243</c:f>
              <c:strCache>
                <c:ptCount val="1"/>
                <c:pt idx="0">
                  <c:v>Formalizados Enero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2026'!$E$245:$E$246</c:f>
              <c:numCache>
                <c:formatCode>#,##0\ \ \ ;[Red]\(#,##0\)</c:formatCode>
                <c:ptCount val="2"/>
                <c:pt idx="0">
                  <c:v>711</c:v>
                </c:pt>
                <c:pt idx="1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2026'!$C$243:$D$243</c:f>
              <c:strCache>
                <c:ptCount val="1"/>
                <c:pt idx="0">
                  <c:v>Formalizados Enero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2026'!$C$245:$C$246</c:f>
              <c:numCache>
                <c:formatCode>#,##0\ \ \ ;[Red]\(#,##0\)</c:formatCode>
                <c:ptCount val="2"/>
                <c:pt idx="0">
                  <c:v>707</c:v>
                </c:pt>
                <c:pt idx="1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Enero </a:t>
            </a:r>
            <a:r>
              <a:rPr lang="es-CR" sz="1200" b="1" i="0" baseline="0">
                <a:effectLst/>
              </a:rPr>
              <a:t>2026/2025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2026'!$E$243:$G$243</c:f>
              <c:strCache>
                <c:ptCount val="1"/>
                <c:pt idx="0">
                  <c:v>Formalizados Enero 2025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2026'!$F$245:$F$246</c:f>
              <c:numCache>
                <c:formatCode>"¢"#,##0.00\ \ ;[Red]\("¢"#,##0.00\)</c:formatCode>
                <c:ptCount val="2"/>
                <c:pt idx="0">
                  <c:v>9.146426160337553</c:v>
                </c:pt>
                <c:pt idx="1">
                  <c:v>20.482548498134332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2026'!$C$243:$D$243</c:f>
              <c:strCache>
                <c:ptCount val="1"/>
                <c:pt idx="0">
                  <c:v>Formalizados Enero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2026'!$D$245:$D$246</c:f>
              <c:numCache>
                <c:formatCode>"¢"#,##0.00\ \ ;[Red]\("¢"#,##0.00\)</c:formatCode>
                <c:ptCount val="2"/>
                <c:pt idx="0">
                  <c:v>9.2009420084865621</c:v>
                </c:pt>
                <c:pt idx="1">
                  <c:v>27.480834837868024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2026'!$B$315:$B$326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2026'!$C$315:$C$326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2026'!$C$340:$E$340</c:f>
              <c:strCache>
                <c:ptCount val="1"/>
                <c:pt idx="0">
                  <c:v>EMITIDOS DEL 01/01/2026 AL 31/01/2026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2026'!$C$342:$C$365</c:f>
              <c:numCache>
                <c:formatCode>0</c:formatCode>
                <c:ptCount val="24"/>
                <c:pt idx="0">
                  <c:v>73</c:v>
                </c:pt>
                <c:pt idx="1">
                  <c:v>102</c:v>
                </c:pt>
                <c:pt idx="2">
                  <c:v>3</c:v>
                </c:pt>
                <c:pt idx="3">
                  <c:v>24</c:v>
                </c:pt>
                <c:pt idx="4">
                  <c:v>2</c:v>
                </c:pt>
                <c:pt idx="5">
                  <c:v>9</c:v>
                </c:pt>
                <c:pt idx="6">
                  <c:v>5</c:v>
                </c:pt>
                <c:pt idx="7">
                  <c:v>0</c:v>
                </c:pt>
                <c:pt idx="8">
                  <c:v>7</c:v>
                </c:pt>
                <c:pt idx="9">
                  <c:v>8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2026'!$K$340:$L$340</c:f>
              <c:strCache>
                <c:ptCount val="1"/>
                <c:pt idx="0">
                  <c:v>EMITIDOS DEL 01/01/2025 AL 31/01/2025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2026'!$K$342:$K$365</c:f>
              <c:numCache>
                <c:formatCode>0</c:formatCode>
                <c:ptCount val="24"/>
                <c:pt idx="0">
                  <c:v>55</c:v>
                </c:pt>
                <c:pt idx="1">
                  <c:v>39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16</c:v>
                </c:pt>
                <c:pt idx="7">
                  <c:v>5</c:v>
                </c:pt>
                <c:pt idx="8">
                  <c:v>0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Enero 2026</a:t>
            </a:r>
            <a:endParaRPr lang="es-CR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2026'!$D$491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2026'!$B$492:$B$498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2026'!$D$492:$D$498</c:f>
              <c:numCache>
                <c:formatCode>"₡"#,##0.00</c:formatCode>
                <c:ptCount val="7"/>
                <c:pt idx="0">
                  <c:v>384.25400000000002</c:v>
                </c:pt>
                <c:pt idx="1">
                  <c:v>613.41600000000005</c:v>
                </c:pt>
                <c:pt idx="2">
                  <c:v>164.65600000000001</c:v>
                </c:pt>
                <c:pt idx="3">
                  <c:v>88.33</c:v>
                </c:pt>
                <c:pt idx="4">
                  <c:v>61.21</c:v>
                </c:pt>
                <c:pt idx="5">
                  <c:v>0</c:v>
                </c:pt>
                <c:pt idx="6">
                  <c:v>1311.866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Enero 2026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2026'!$J$491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2026'!$H$492:$H$497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2026'!$J$492:$J$497</c:f>
              <c:numCache>
                <c:formatCode>#,##0.00</c:formatCode>
                <c:ptCount val="6"/>
                <c:pt idx="0">
                  <c:v>2271.6260807999997</c:v>
                </c:pt>
                <c:pt idx="1">
                  <c:v>1337.3825335800002</c:v>
                </c:pt>
                <c:pt idx="2">
                  <c:v>0</c:v>
                </c:pt>
                <c:pt idx="3">
                  <c:v>0</c:v>
                </c:pt>
                <c:pt idx="4">
                  <c:v>189.46693330000002</c:v>
                </c:pt>
                <c:pt idx="5">
                  <c:v>6310.818984749998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2026'!$B$291:$B$302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2026'!$G$291:$G$294</c:f>
              <c:numCache>
                <c:formatCode>#,##0\ \ \ ;[Red]\(#,##0\)</c:formatCode>
                <c:ptCount val="1"/>
                <c:pt idx="0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2026'!$F$340:$H$340</c:f>
              <c:strCache>
                <c:ptCount val="1"/>
                <c:pt idx="0">
                  <c:v>FORMALIZADOS DEL 01/01/2026 AL 31/01/2026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2026'!$F$342:$F$365</c:f>
              <c:numCache>
                <c:formatCode>0</c:formatCode>
                <c:ptCount val="24"/>
                <c:pt idx="0">
                  <c:v>173</c:v>
                </c:pt>
                <c:pt idx="1">
                  <c:v>329</c:v>
                </c:pt>
                <c:pt idx="2">
                  <c:v>1</c:v>
                </c:pt>
                <c:pt idx="3">
                  <c:v>30</c:v>
                </c:pt>
                <c:pt idx="4">
                  <c:v>6</c:v>
                </c:pt>
                <c:pt idx="5">
                  <c:v>34</c:v>
                </c:pt>
                <c:pt idx="6">
                  <c:v>89</c:v>
                </c:pt>
                <c:pt idx="7">
                  <c:v>24</c:v>
                </c:pt>
                <c:pt idx="8">
                  <c:v>56</c:v>
                </c:pt>
                <c:pt idx="9">
                  <c:v>35</c:v>
                </c:pt>
                <c:pt idx="10">
                  <c:v>0</c:v>
                </c:pt>
                <c:pt idx="11">
                  <c:v>4</c:v>
                </c:pt>
                <c:pt idx="12">
                  <c:v>2</c:v>
                </c:pt>
                <c:pt idx="13">
                  <c:v>26</c:v>
                </c:pt>
                <c:pt idx="14">
                  <c:v>24</c:v>
                </c:pt>
                <c:pt idx="15">
                  <c:v>20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2026'!$M$340:$O$340</c:f>
              <c:strCache>
                <c:ptCount val="1"/>
                <c:pt idx="0">
                  <c:v>FORMALIZADOS DEL 01/01/2025 AL 31/01/2025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2026'!$M$342:$M$365</c:f>
              <c:numCache>
                <c:formatCode>0</c:formatCode>
                <c:ptCount val="24"/>
                <c:pt idx="0">
                  <c:v>198</c:v>
                </c:pt>
                <c:pt idx="1">
                  <c:v>265</c:v>
                </c:pt>
                <c:pt idx="2">
                  <c:v>1</c:v>
                </c:pt>
                <c:pt idx="3">
                  <c:v>26</c:v>
                </c:pt>
                <c:pt idx="4">
                  <c:v>2</c:v>
                </c:pt>
                <c:pt idx="5">
                  <c:v>34</c:v>
                </c:pt>
                <c:pt idx="6">
                  <c:v>78</c:v>
                </c:pt>
                <c:pt idx="7">
                  <c:v>55</c:v>
                </c:pt>
                <c:pt idx="8">
                  <c:v>45</c:v>
                </c:pt>
                <c:pt idx="9">
                  <c:v>22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36</c:v>
                </c:pt>
                <c:pt idx="14">
                  <c:v>0</c:v>
                </c:pt>
                <c:pt idx="15">
                  <c:v>24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17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2026'!$C$629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2C87CD6-BA85-4A17-BE4B-864611FAE8E6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2026'!$B$630:$B$643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2026'!$C$630:$C$643</c:f>
              <c:numCache>
                <c:formatCode>General</c:formatCode>
                <c:ptCount val="2"/>
                <c:pt idx="0">
                  <c:v>830</c:v>
                </c:pt>
                <c:pt idx="1">
                  <c:v>830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2026'!$X$633:$X$647</c15:f>
                <c15:dlblRangeCache>
                  <c:ptCount val="5"/>
                  <c:pt idx="4">
                    <c:v>91,8%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2026'!$D$629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2026'!$B$630:$B$643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2026'!$D$630:$D$643</c:f>
              <c:numCache>
                <c:formatCode>General</c:formatCode>
                <c:ptCount val="2"/>
                <c:pt idx="0">
                  <c:v>74</c:v>
                </c:pt>
                <c:pt idx="1">
                  <c:v>74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2026'!$Y$633:$Y$647</c15:f>
                <c15:dlblRangeCache>
                  <c:ptCount val="5"/>
                  <c:pt idx="4">
                    <c:v>8,2%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2026'!$C$217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2026'!$B$218:$B$229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2026'!$C$218:$C$229</c:f>
              <c:numCache>
                <c:formatCode>#,##0\ \ \ ;[Red]\(#,##0\)</c:formatCode>
                <c:ptCount val="1"/>
                <c:pt idx="0">
                  <c:v>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2026'!$B$630:$B$643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2026'!$C$630:$C$643</c:f>
              <c:numCache>
                <c:formatCode>General</c:formatCode>
                <c:ptCount val="2"/>
                <c:pt idx="0">
                  <c:v>830</c:v>
                </c:pt>
                <c:pt idx="1">
                  <c:v>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2026'!$D$629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2026'!$B$630:$B$643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2026'!$D$630:$D$643</c:f>
              <c:numCache>
                <c:formatCode>General</c:formatCode>
                <c:ptCount val="2"/>
                <c:pt idx="0">
                  <c:v>74</c:v>
                </c:pt>
                <c:pt idx="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2026'!$B$66:$E$66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8.608176114737795E-2"/>
                  <c:y val="-8.63843242659112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7.5462532995341391E-2"/>
                  <c:y val="-0.257748139342924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5.7344968631057869E-3"/>
                  <c:y val="0.169337038169623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2026'!$C$69:$C$71</c:f>
              <c:numCache>
                <c:formatCode>#,##0</c:formatCode>
                <c:ptCount val="3"/>
                <c:pt idx="0">
                  <c:v>179</c:v>
                </c:pt>
                <c:pt idx="1">
                  <c:v>282</c:v>
                </c:pt>
                <c:pt idx="2">
                  <c:v>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2026'!$C$141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2026'!$C$142:$C$145</c:f>
              <c:numCache>
                <c:formatCode>General</c:formatCode>
                <c:ptCount val="3"/>
                <c:pt idx="0">
                  <c:v>578</c:v>
                </c:pt>
                <c:pt idx="1">
                  <c:v>6</c:v>
                </c:pt>
                <c:pt idx="2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2026'!$B$11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2026'!$C$14:$C$20</c:f>
              <c:numCache>
                <c:formatCode>0</c:formatCode>
                <c:ptCount val="7"/>
                <c:pt idx="0">
                  <c:v>283</c:v>
                </c:pt>
                <c:pt idx="1">
                  <c:v>148</c:v>
                </c:pt>
                <c:pt idx="2">
                  <c:v>58</c:v>
                </c:pt>
                <c:pt idx="3">
                  <c:v>104</c:v>
                </c:pt>
                <c:pt idx="4">
                  <c:v>65</c:v>
                </c:pt>
                <c:pt idx="5">
                  <c:v>32</c:v>
                </c:pt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2026'!$B$49:$E$49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2026'!$B$52:$B$58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2026'!$C$52:$C$58</c:f>
              <c:numCache>
                <c:formatCode>0</c:formatCode>
                <c:ptCount val="7"/>
                <c:pt idx="0">
                  <c:v>414</c:v>
                </c:pt>
                <c:pt idx="1">
                  <c:v>212</c:v>
                </c:pt>
                <c:pt idx="2">
                  <c:v>60</c:v>
                </c:pt>
                <c:pt idx="3">
                  <c:v>104</c:v>
                </c:pt>
                <c:pt idx="4">
                  <c:v>65</c:v>
                </c:pt>
                <c:pt idx="5">
                  <c:v>32</c:v>
                </c:pt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2026'!$B$29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2026'!$C$32:$C$35</c:f>
              <c:numCache>
                <c:formatCode>General</c:formatCode>
                <c:ptCount val="3"/>
                <c:pt idx="0">
                  <c:v>131</c:v>
                </c:pt>
                <c:pt idx="1">
                  <c:v>64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2026'!$D$271:$D$273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33.647810369911561</c:v>
                </c:pt>
                <c:pt idx="2">
                  <c:v>19.184784419761911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2026'!$C$86:$C$92</c:f>
              <c:numCache>
                <c:formatCode>General</c:formatCode>
                <c:ptCount val="7"/>
                <c:pt idx="0">
                  <c:v>65</c:v>
                </c:pt>
                <c:pt idx="1">
                  <c:v>74</c:v>
                </c:pt>
                <c:pt idx="2">
                  <c:v>80</c:v>
                </c:pt>
                <c:pt idx="3">
                  <c:v>43</c:v>
                </c:pt>
                <c:pt idx="4">
                  <c:v>121</c:v>
                </c:pt>
                <c:pt idx="5">
                  <c:v>141</c:v>
                </c:pt>
                <c:pt idx="6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519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522</xdr:row>
      <xdr:rowOff>0</xdr:rowOff>
    </xdr:from>
    <xdr:to>
      <xdr:col>22</xdr:col>
      <xdr:colOff>19050</xdr:colOff>
      <xdr:row>522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171449</xdr:rowOff>
    </xdr:from>
    <xdr:to>
      <xdr:col>11</xdr:col>
      <xdr:colOff>920751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371</xdr:row>
      <xdr:rowOff>104775</xdr:rowOff>
    </xdr:from>
    <xdr:to>
      <xdr:col>11</xdr:col>
      <xdr:colOff>561974</xdr:colOff>
      <xdr:row>393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500</xdr:row>
      <xdr:rowOff>142875</xdr:rowOff>
    </xdr:from>
    <xdr:to>
      <xdr:col>6</xdr:col>
      <xdr:colOff>38100</xdr:colOff>
      <xdr:row>516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500</xdr:row>
      <xdr:rowOff>130176</xdr:rowOff>
    </xdr:from>
    <xdr:to>
      <xdr:col>11</xdr:col>
      <xdr:colOff>700881</xdr:colOff>
      <xdr:row>516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394</xdr:row>
      <xdr:rowOff>104774</xdr:rowOff>
    </xdr:from>
    <xdr:to>
      <xdr:col>11</xdr:col>
      <xdr:colOff>561975</xdr:colOff>
      <xdr:row>419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627</xdr:row>
      <xdr:rowOff>6239</xdr:rowOff>
    </xdr:from>
    <xdr:to>
      <xdr:col>4</xdr:col>
      <xdr:colOff>0</xdr:colOff>
      <xdr:row>655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624</xdr:row>
      <xdr:rowOff>176781</xdr:rowOff>
    </xdr:from>
    <xdr:to>
      <xdr:col>7</xdr:col>
      <xdr:colOff>1200830</xdr:colOff>
      <xdr:row>645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opLeftCell="A2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249</v>
      </c>
    </row>
    <row r="3" spans="2:2" s="148" customFormat="1" ht="15.75" customHeight="1" x14ac:dyDescent="0.25">
      <c r="B3" s="149" t="s">
        <v>650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172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173</v>
      </c>
    </row>
    <row r="8" spans="2:2" x14ac:dyDescent="0.3">
      <c r="B8" s="116"/>
    </row>
    <row r="9" spans="2:2" x14ac:dyDescent="0.3">
      <c r="B9" s="558" t="s">
        <v>148</v>
      </c>
    </row>
    <row r="10" spans="2:2" x14ac:dyDescent="0.3">
      <c r="B10" s="334" t="s">
        <v>149</v>
      </c>
    </row>
    <row r="11" spans="2:2" x14ac:dyDescent="0.3">
      <c r="B11" s="334" t="s">
        <v>150</v>
      </c>
    </row>
    <row r="12" spans="2:2" x14ac:dyDescent="0.3">
      <c r="B12" s="334" t="s">
        <v>151</v>
      </c>
    </row>
    <row r="13" spans="2:2" x14ac:dyDescent="0.3">
      <c r="B13" s="334" t="s">
        <v>153</v>
      </c>
    </row>
    <row r="14" spans="2:2" x14ac:dyDescent="0.3">
      <c r="B14" s="334" t="s">
        <v>154</v>
      </c>
    </row>
    <row r="15" spans="2:2" x14ac:dyDescent="0.3">
      <c r="B15" s="334" t="s">
        <v>155</v>
      </c>
    </row>
    <row r="16" spans="2:2" x14ac:dyDescent="0.3">
      <c r="B16" s="334" t="s">
        <v>156</v>
      </c>
    </row>
    <row r="17" spans="2:2" x14ac:dyDescent="0.3">
      <c r="B17" s="334" t="s">
        <v>157</v>
      </c>
    </row>
    <row r="18" spans="2:2" x14ac:dyDescent="0.3">
      <c r="B18" s="334" t="s">
        <v>183</v>
      </c>
    </row>
    <row r="19" spans="2:2" x14ac:dyDescent="0.3">
      <c r="B19" s="334" t="s">
        <v>184</v>
      </c>
    </row>
    <row r="20" spans="2:2" x14ac:dyDescent="0.3">
      <c r="B20" s="334" t="s">
        <v>160</v>
      </c>
    </row>
    <row r="21" spans="2:2" x14ac:dyDescent="0.3">
      <c r="B21" s="334" t="s">
        <v>161</v>
      </c>
    </row>
    <row r="22" spans="2:2" x14ac:dyDescent="0.3">
      <c r="B22" s="334" t="s">
        <v>162</v>
      </c>
    </row>
    <row r="23" spans="2:2" x14ac:dyDescent="0.3">
      <c r="B23" s="334" t="s">
        <v>174</v>
      </c>
    </row>
    <row r="24" spans="2:2" x14ac:dyDescent="0.3">
      <c r="B24" s="334" t="s">
        <v>232</v>
      </c>
    </row>
    <row r="25" spans="2:2" x14ac:dyDescent="0.3">
      <c r="B25" s="334" t="s">
        <v>167</v>
      </c>
    </row>
    <row r="26" spans="2:2" x14ac:dyDescent="0.3">
      <c r="B26" s="334" t="s">
        <v>168</v>
      </c>
    </row>
    <row r="27" spans="2:2" x14ac:dyDescent="0.3">
      <c r="B27" s="334" t="s">
        <v>171</v>
      </c>
    </row>
    <row r="28" spans="2:2" x14ac:dyDescent="0.3">
      <c r="B28" s="334" t="s">
        <v>653</v>
      </c>
    </row>
    <row r="29" spans="2:2" x14ac:dyDescent="0.3">
      <c r="B29" s="334" t="s">
        <v>241</v>
      </c>
    </row>
    <row r="30" spans="2:2" x14ac:dyDescent="0.3">
      <c r="B30" s="334" t="s">
        <v>260</v>
      </c>
    </row>
    <row r="31" spans="2:2" x14ac:dyDescent="0.3">
      <c r="B31" s="334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7"/>
  <sheetViews>
    <sheetView showGridLines="0" tabSelected="1" topLeftCell="B620" zoomScale="115" zoomScaleNormal="115" zoomScaleSheetLayoutView="40" workbookViewId="0">
      <selection activeCell="B169" sqref="B169:D169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5" customWidth="1"/>
    <col min="4" max="4" width="27.7265625" style="345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82" t="s">
        <v>0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276"/>
      <c r="O1" s="276"/>
      <c r="Q1" s="277"/>
      <c r="R1" s="277"/>
      <c r="S1" s="277"/>
      <c r="T1" s="277"/>
      <c r="U1" s="277"/>
      <c r="V1" s="277"/>
      <c r="W1" s="278"/>
      <c r="X1" s="279"/>
      <c r="Y1" s="279"/>
      <c r="Z1" s="278"/>
      <c r="AA1" s="279"/>
      <c r="AC1" s="280"/>
    </row>
    <row r="2" spans="1:35" s="2" customFormat="1" ht="18" customHeight="1" x14ac:dyDescent="0.25">
      <c r="A2" s="682" t="s">
        <v>249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276"/>
      <c r="O2" s="276"/>
      <c r="Q2" s="277"/>
      <c r="R2" s="277"/>
      <c r="S2" s="277"/>
      <c r="T2" s="277"/>
      <c r="U2" s="277"/>
      <c r="V2" s="277"/>
      <c r="W2" s="278"/>
      <c r="X2" s="279"/>
      <c r="Y2" s="279"/>
      <c r="Z2" s="278"/>
      <c r="AA2" s="279"/>
      <c r="AC2" s="280"/>
    </row>
    <row r="3" spans="1:35" s="2" customFormat="1" ht="18" customHeight="1" x14ac:dyDescent="0.25">
      <c r="A3" s="682" t="s">
        <v>650</v>
      </c>
      <c r="B3" s="682"/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276"/>
      <c r="O3" s="276"/>
      <c r="P3" s="277"/>
      <c r="Q3" s="277"/>
      <c r="R3" s="277"/>
      <c r="S3" s="277"/>
      <c r="T3" s="277"/>
      <c r="U3" s="277"/>
      <c r="V3" s="277"/>
      <c r="W3" s="278"/>
      <c r="X3" s="279"/>
      <c r="Y3" s="279"/>
      <c r="Z3" s="278"/>
      <c r="AA3" s="279"/>
      <c r="AC3" s="280"/>
    </row>
    <row r="4" spans="1:35" s="2" customFormat="1" ht="18" customHeight="1" x14ac:dyDescent="0.25">
      <c r="A4" s="682" t="s">
        <v>1</v>
      </c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276"/>
      <c r="O4" s="276"/>
      <c r="P4" s="277"/>
      <c r="Q4" s="277"/>
      <c r="R4" s="277"/>
      <c r="S4" s="277"/>
      <c r="T4" s="277"/>
      <c r="U4" s="277"/>
      <c r="V4" s="277"/>
      <c r="W4" s="278"/>
      <c r="X4" s="279"/>
      <c r="Y4" s="279"/>
      <c r="Z4" s="278"/>
      <c r="AA4" s="279"/>
      <c r="AC4" s="280"/>
    </row>
    <row r="5" spans="1:35" x14ac:dyDescent="0.25">
      <c r="A5" s="9"/>
      <c r="B5" s="415"/>
      <c r="E5" s="415"/>
      <c r="F5" s="1"/>
      <c r="I5" s="1"/>
      <c r="J5" s="1"/>
      <c r="K5" s="1"/>
      <c r="L5" s="1"/>
      <c r="M5" s="57"/>
      <c r="N5" s="1"/>
      <c r="O5" s="1"/>
      <c r="P5" s="57"/>
      <c r="Z5" s="154"/>
      <c r="AC5" s="16"/>
    </row>
    <row r="6" spans="1:35" x14ac:dyDescent="0.25">
      <c r="A6" s="9"/>
      <c r="B6" s="415"/>
      <c r="E6" s="415"/>
      <c r="F6" s="1"/>
      <c r="I6" s="1"/>
      <c r="J6" s="1"/>
      <c r="K6" s="1"/>
      <c r="L6" s="1"/>
      <c r="M6" s="57"/>
      <c r="N6" s="1"/>
      <c r="O6" s="1"/>
      <c r="P6" s="57"/>
      <c r="Z6" s="154"/>
      <c r="AC6" s="16"/>
    </row>
    <row r="7" spans="1:35" x14ac:dyDescent="0.25">
      <c r="A7" s="9"/>
      <c r="B7" s="415"/>
      <c r="E7" s="415"/>
      <c r="F7" s="1"/>
      <c r="I7" s="1"/>
      <c r="J7" s="1"/>
      <c r="K7" s="1"/>
      <c r="L7" s="1"/>
      <c r="M7" s="57"/>
      <c r="N7" s="1"/>
      <c r="O7" s="1"/>
      <c r="P7" s="1"/>
      <c r="Z7" s="154"/>
      <c r="AC7" s="16"/>
    </row>
    <row r="8" spans="1:35" x14ac:dyDescent="0.25">
      <c r="A8" s="9"/>
      <c r="B8" s="415"/>
      <c r="E8" s="415"/>
      <c r="F8" s="1"/>
      <c r="I8" s="1"/>
      <c r="J8" s="1"/>
      <c r="K8" s="1"/>
      <c r="L8" s="1"/>
      <c r="M8" s="57"/>
      <c r="N8" s="1"/>
      <c r="O8" s="1"/>
      <c r="P8" s="1"/>
      <c r="Z8" s="154"/>
      <c r="AC8" s="16"/>
    </row>
    <row r="9" spans="1:35" x14ac:dyDescent="0.25">
      <c r="A9" s="9" t="s">
        <v>220</v>
      </c>
      <c r="B9" s="415"/>
      <c r="E9" s="415"/>
      <c r="F9" s="1"/>
      <c r="I9" s="1"/>
      <c r="J9" s="1"/>
      <c r="K9" s="1"/>
      <c r="L9" s="1"/>
      <c r="M9" s="57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18.649999999999999" customHeight="1" x14ac:dyDescent="0.25">
      <c r="A11" s="26"/>
      <c r="B11" s="674" t="s">
        <v>148</v>
      </c>
      <c r="C11" s="674"/>
      <c r="D11" s="674"/>
      <c r="E11" s="667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401" t="s">
        <v>2</v>
      </c>
      <c r="C13" s="346" t="s">
        <v>3</v>
      </c>
      <c r="D13" s="399" t="s">
        <v>96</v>
      </c>
      <c r="E13" s="369"/>
      <c r="F13" s="3"/>
      <c r="G13" s="3"/>
      <c r="K13" s="22"/>
      <c r="M13" s="19"/>
      <c r="O13" s="22"/>
      <c r="P13" s="22"/>
      <c r="U13" s="154"/>
      <c r="V13" s="239" t="s">
        <v>4</v>
      </c>
      <c r="W13" s="239" t="s">
        <v>5</v>
      </c>
      <c r="X13" s="239" t="s">
        <v>43</v>
      </c>
      <c r="Y13" s="156"/>
      <c r="Z13" s="19"/>
      <c r="AA13" s="16"/>
      <c r="AG13" s="108"/>
      <c r="AH13" s="108"/>
      <c r="AI13" s="108"/>
    </row>
    <row r="14" spans="1:35" ht="15" customHeight="1" x14ac:dyDescent="0.35">
      <c r="A14" s="15"/>
      <c r="B14" s="347" t="s">
        <v>209</v>
      </c>
      <c r="C14" s="348">
        <v>283</v>
      </c>
      <c r="D14" s="349">
        <v>2748088000</v>
      </c>
      <c r="E14" s="369"/>
      <c r="F14" s="3"/>
      <c r="G14" s="3"/>
      <c r="K14" s="22"/>
      <c r="M14" s="19"/>
      <c r="N14" s="24"/>
      <c r="O14" s="22"/>
      <c r="P14" s="22"/>
      <c r="U14" s="157">
        <f>W14/W21</f>
        <v>0.40028288543140028</v>
      </c>
      <c r="V14" s="347" t="s">
        <v>209</v>
      </c>
      <c r="W14" s="348">
        <v>283</v>
      </c>
      <c r="X14" s="349">
        <v>2748088000</v>
      </c>
      <c r="Y14" s="242"/>
      <c r="Z14" s="19"/>
      <c r="AA14" s="16"/>
      <c r="AG14" s="109"/>
      <c r="AH14" s="110"/>
      <c r="AI14" s="110"/>
    </row>
    <row r="15" spans="1:35" ht="15" customHeight="1" x14ac:dyDescent="0.35">
      <c r="A15" s="15"/>
      <c r="B15" s="350" t="s">
        <v>210</v>
      </c>
      <c r="C15" s="348">
        <v>148</v>
      </c>
      <c r="D15" s="349">
        <v>1440277000</v>
      </c>
      <c r="E15" s="369"/>
      <c r="F15" s="3"/>
      <c r="G15" s="3"/>
      <c r="K15" s="22"/>
      <c r="M15" s="19"/>
      <c r="O15" s="22"/>
      <c r="P15" s="22"/>
      <c r="U15" s="157">
        <f>W15/W21</f>
        <v>0.20933521923620935</v>
      </c>
      <c r="V15" s="350" t="s">
        <v>210</v>
      </c>
      <c r="W15" s="348">
        <v>148</v>
      </c>
      <c r="X15" s="349">
        <v>1440277000</v>
      </c>
      <c r="Y15" s="242"/>
      <c r="Z15" s="19"/>
      <c r="AA15" s="16"/>
      <c r="AG15" s="109"/>
      <c r="AH15" s="110"/>
      <c r="AI15" s="110"/>
    </row>
    <row r="16" spans="1:35" ht="15" customHeight="1" x14ac:dyDescent="0.35">
      <c r="A16" s="15"/>
      <c r="B16" s="348" t="s">
        <v>211</v>
      </c>
      <c r="C16" s="348">
        <v>58</v>
      </c>
      <c r="D16" s="349">
        <v>542304000</v>
      </c>
      <c r="E16" s="369"/>
      <c r="F16" s="3"/>
      <c r="G16" s="3"/>
      <c r="K16" s="22"/>
      <c r="M16" s="19"/>
      <c r="O16" s="22"/>
      <c r="P16" s="22"/>
      <c r="U16" s="157">
        <f>W16/W21</f>
        <v>8.2036775106082038E-2</v>
      </c>
      <c r="V16" s="348" t="s">
        <v>211</v>
      </c>
      <c r="W16" s="348">
        <v>58</v>
      </c>
      <c r="X16" s="349">
        <v>542304000</v>
      </c>
      <c r="Y16" s="242"/>
      <c r="Z16" s="19"/>
      <c r="AA16" s="16"/>
      <c r="AG16" s="109"/>
      <c r="AH16" s="110"/>
      <c r="AI16" s="110"/>
    </row>
    <row r="17" spans="1:26" ht="15" customHeight="1" x14ac:dyDescent="0.25">
      <c r="A17" s="15"/>
      <c r="B17" s="348" t="s">
        <v>212</v>
      </c>
      <c r="C17" s="348">
        <v>104</v>
      </c>
      <c r="D17" s="349">
        <v>924411000</v>
      </c>
      <c r="E17" s="369"/>
      <c r="F17" s="3"/>
      <c r="G17" s="3"/>
      <c r="K17" s="22"/>
      <c r="M17" s="19"/>
      <c r="O17" s="22"/>
      <c r="P17" s="22"/>
      <c r="U17" s="157">
        <f>W17/W21</f>
        <v>0.1471004243281471</v>
      </c>
      <c r="V17" s="348" t="s">
        <v>212</v>
      </c>
      <c r="W17" s="348">
        <v>104</v>
      </c>
      <c r="X17" s="349">
        <v>924411000</v>
      </c>
      <c r="Y17" s="242"/>
      <c r="Z17" s="19"/>
    </row>
    <row r="18" spans="1:26" ht="15" customHeight="1" x14ac:dyDescent="0.25">
      <c r="A18" s="15"/>
      <c r="B18" s="348" t="s">
        <v>245</v>
      </c>
      <c r="C18" s="348">
        <v>65</v>
      </c>
      <c r="D18" s="349">
        <v>517667000</v>
      </c>
      <c r="E18" s="369"/>
      <c r="F18" s="3"/>
      <c r="G18" s="3"/>
      <c r="K18" s="22"/>
      <c r="M18" s="19"/>
      <c r="O18" s="22"/>
      <c r="P18" s="22"/>
      <c r="U18" s="157">
        <f>W18/W21</f>
        <v>9.1937765205091934E-2</v>
      </c>
      <c r="V18" s="348" t="s">
        <v>245</v>
      </c>
      <c r="W18" s="348">
        <v>65</v>
      </c>
      <c r="X18" s="349">
        <v>517667000</v>
      </c>
      <c r="Y18" s="242"/>
      <c r="Z18" s="19"/>
    </row>
    <row r="19" spans="1:26" ht="15" customHeight="1" x14ac:dyDescent="0.25">
      <c r="A19" s="15"/>
      <c r="B19" s="348" t="s">
        <v>246</v>
      </c>
      <c r="C19" s="348">
        <v>32</v>
      </c>
      <c r="D19" s="349">
        <v>227290000</v>
      </c>
      <c r="E19" s="369"/>
      <c r="F19" s="3"/>
      <c r="G19" s="3"/>
      <c r="K19" s="22"/>
      <c r="M19" s="19"/>
      <c r="O19" s="22"/>
      <c r="P19" s="22"/>
      <c r="U19" s="157">
        <f>W19/W21</f>
        <v>4.5261669024045263E-2</v>
      </c>
      <c r="V19" s="348" t="s">
        <v>246</v>
      </c>
      <c r="W19" s="348">
        <v>32</v>
      </c>
      <c r="X19" s="349">
        <v>227290000</v>
      </c>
      <c r="Y19" s="154"/>
      <c r="Z19" s="19"/>
    </row>
    <row r="20" spans="1:26" ht="15" customHeight="1" x14ac:dyDescent="0.25">
      <c r="A20" s="15"/>
      <c r="B20" s="348" t="s">
        <v>247</v>
      </c>
      <c r="C20" s="348">
        <v>17</v>
      </c>
      <c r="D20" s="349">
        <v>105029000</v>
      </c>
      <c r="E20" s="369"/>
      <c r="F20" s="3"/>
      <c r="G20" s="3"/>
      <c r="K20" s="22"/>
      <c r="M20" s="19"/>
      <c r="O20" s="22"/>
      <c r="P20" s="22"/>
      <c r="U20" s="157">
        <f>W20/W21</f>
        <v>2.4045261669024046E-2</v>
      </c>
      <c r="V20" s="348" t="s">
        <v>247</v>
      </c>
      <c r="W20" s="348">
        <v>17</v>
      </c>
      <c r="X20" s="349">
        <v>105029000</v>
      </c>
      <c r="Z20" s="19"/>
    </row>
    <row r="21" spans="1:26" ht="15" customHeight="1" x14ac:dyDescent="0.25">
      <c r="A21" s="15"/>
      <c r="B21" s="402" t="s">
        <v>6</v>
      </c>
      <c r="C21" s="344">
        <f>SUM(C14:C20)</f>
        <v>707</v>
      </c>
      <c r="D21" s="400">
        <f>SUM(D14:D20)</f>
        <v>6505066000</v>
      </c>
      <c r="E21" s="369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58">
        <f>SUM(U14:U20)</f>
        <v>1</v>
      </c>
      <c r="V21" s="159"/>
      <c r="W21" s="160">
        <f>SUM(W14:W20)</f>
        <v>707</v>
      </c>
      <c r="X21" s="161">
        <f>SUM(X14:X20)</f>
        <v>6505066000</v>
      </c>
      <c r="Z21" s="19"/>
    </row>
    <row r="22" spans="1:26" x14ac:dyDescent="0.25">
      <c r="A22" s="15"/>
      <c r="B22" s="511" t="s">
        <v>280</v>
      </c>
      <c r="I22" s="3"/>
      <c r="J22" s="3"/>
      <c r="Y22" s="155"/>
      <c r="Z22" s="154"/>
    </row>
    <row r="23" spans="1:26" ht="15" customHeight="1" x14ac:dyDescent="0.25">
      <c r="A23" s="15"/>
      <c r="E23" s="351"/>
      <c r="G23" s="59"/>
      <c r="Y23" s="162">
        <f>+C14+C16</f>
        <v>341</v>
      </c>
      <c r="Z23" s="142" t="s">
        <v>7</v>
      </c>
    </row>
    <row r="24" spans="1:26" ht="15" customHeight="1" x14ac:dyDescent="0.25">
      <c r="A24" s="15"/>
      <c r="C24" s="352"/>
      <c r="D24" s="352"/>
      <c r="E24" s="352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52"/>
      <c r="D25" s="352"/>
      <c r="E25" s="351"/>
      <c r="Y25" s="157"/>
      <c r="Z25" s="154"/>
    </row>
    <row r="26" spans="1:26" ht="15" customHeight="1" x14ac:dyDescent="0.25">
      <c r="A26" s="15"/>
      <c r="B26" s="387"/>
      <c r="C26" s="354"/>
      <c r="D26" s="354"/>
      <c r="E26" s="351"/>
      <c r="Y26" s="157"/>
      <c r="Z26" s="154"/>
    </row>
    <row r="27" spans="1:26" ht="15" customHeight="1" x14ac:dyDescent="0.25">
      <c r="A27" s="15"/>
      <c r="B27" s="353"/>
      <c r="C27" s="354"/>
      <c r="D27" s="354"/>
      <c r="E27" s="351"/>
      <c r="Y27" s="157"/>
      <c r="Z27" s="154"/>
    </row>
    <row r="28" spans="1:26" ht="15" customHeight="1" x14ac:dyDescent="0.25">
      <c r="A28" s="15"/>
      <c r="B28" s="353"/>
      <c r="C28" s="354"/>
      <c r="D28" s="354"/>
      <c r="E28" s="351"/>
      <c r="Y28" s="157"/>
      <c r="Z28" s="154"/>
    </row>
    <row r="29" spans="1:26" ht="18.649999999999999" customHeight="1" x14ac:dyDescent="0.25">
      <c r="A29" s="15"/>
      <c r="B29" s="674" t="s">
        <v>149</v>
      </c>
      <c r="C29" s="674"/>
      <c r="D29" s="674"/>
      <c r="E29" s="666"/>
      <c r="I29" s="3"/>
      <c r="J29" s="3"/>
      <c r="Y29" s="157"/>
      <c r="Z29" s="154"/>
    </row>
    <row r="30" spans="1:26" ht="15" customHeight="1" x14ac:dyDescent="0.25">
      <c r="A30" s="15"/>
      <c r="B30" s="353"/>
      <c r="C30" s="354"/>
      <c r="D30" s="354"/>
      <c r="E30" s="351"/>
      <c r="I30" s="3"/>
      <c r="J30" s="3"/>
      <c r="Y30" s="157"/>
      <c r="Z30" s="154"/>
    </row>
    <row r="31" spans="1:26" ht="15" customHeight="1" x14ac:dyDescent="0.25">
      <c r="A31" s="15"/>
      <c r="B31" s="401" t="s">
        <v>2</v>
      </c>
      <c r="C31" s="346" t="s">
        <v>169</v>
      </c>
      <c r="D31" s="399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8" t="s">
        <v>209</v>
      </c>
      <c r="C32" s="355">
        <v>131</v>
      </c>
      <c r="D32" s="349">
        <v>3381486535.0300021</v>
      </c>
      <c r="F32" s="12"/>
      <c r="G32" s="3"/>
      <c r="I32" s="3"/>
      <c r="L32" s="22"/>
      <c r="M32" s="19"/>
      <c r="P32" s="22"/>
      <c r="V32" s="154"/>
      <c r="W32" s="401" t="s">
        <v>2</v>
      </c>
      <c r="X32" s="346" t="s">
        <v>169</v>
      </c>
      <c r="Y32" s="399" t="s">
        <v>96</v>
      </c>
      <c r="Z32" s="163"/>
    </row>
    <row r="33" spans="1:26" ht="15" customHeight="1" x14ac:dyDescent="0.35">
      <c r="A33" s="15"/>
      <c r="B33" s="356" t="s">
        <v>210</v>
      </c>
      <c r="C33" s="355">
        <v>64</v>
      </c>
      <c r="D33" s="349">
        <v>1970941250.5099995</v>
      </c>
      <c r="F33" s="12"/>
      <c r="G33" s="3"/>
      <c r="I33" s="3"/>
      <c r="L33" s="22"/>
      <c r="M33" s="19"/>
      <c r="P33" s="22"/>
      <c r="V33" s="157">
        <f>+C32/C36</f>
        <v>0.6649746192893401</v>
      </c>
      <c r="W33" s="293" t="s">
        <v>209</v>
      </c>
      <c r="X33" s="294">
        <v>131</v>
      </c>
      <c r="Y33" s="291">
        <v>3381486535.0300021</v>
      </c>
      <c r="Z33" s="163"/>
    </row>
    <row r="34" spans="1:26" x14ac:dyDescent="0.35">
      <c r="A34" s="15"/>
      <c r="B34" s="348" t="s">
        <v>211</v>
      </c>
      <c r="C34" s="355">
        <v>2</v>
      </c>
      <c r="D34" s="349">
        <v>61296677.519999996</v>
      </c>
      <c r="F34" s="12"/>
      <c r="G34" s="3"/>
      <c r="I34" s="3"/>
      <c r="L34" s="22"/>
      <c r="M34" s="19"/>
      <c r="P34" s="22"/>
      <c r="V34" s="157">
        <f>+C33/C36</f>
        <v>0.32487309644670048</v>
      </c>
      <c r="W34" s="292" t="s">
        <v>210</v>
      </c>
      <c r="X34" s="294">
        <v>64</v>
      </c>
      <c r="Y34" s="291">
        <v>1970941250.5099995</v>
      </c>
      <c r="Z34" s="163"/>
    </row>
    <row r="35" spans="1:26" hidden="1" x14ac:dyDescent="0.35">
      <c r="A35" s="15"/>
      <c r="B35" s="348" t="s">
        <v>212</v>
      </c>
      <c r="C35" s="355">
        <v>0</v>
      </c>
      <c r="D35" s="349">
        <v>0</v>
      </c>
      <c r="F35" s="12"/>
      <c r="G35" s="3"/>
      <c r="I35" s="3"/>
      <c r="L35" s="22"/>
      <c r="M35" s="19"/>
      <c r="P35" s="22"/>
      <c r="V35" s="157">
        <f>C34/C36</f>
        <v>1.015228426395939E-2</v>
      </c>
      <c r="W35" s="292" t="s">
        <v>211</v>
      </c>
      <c r="X35" s="294">
        <v>2</v>
      </c>
      <c r="Y35" s="291">
        <v>61296677.519999996</v>
      </c>
      <c r="Z35" s="163"/>
    </row>
    <row r="36" spans="1:26" x14ac:dyDescent="0.35">
      <c r="A36" s="15"/>
      <c r="B36" s="402" t="s">
        <v>6</v>
      </c>
      <c r="C36" s="344">
        <f>SUM(C32:C35)</f>
        <v>197</v>
      </c>
      <c r="D36" s="400">
        <f>SUM(D32:D35)</f>
        <v>5413724463.0600023</v>
      </c>
      <c r="E36" s="345"/>
      <c r="F36" s="12"/>
      <c r="G36" s="3"/>
      <c r="I36" s="3"/>
      <c r="L36" s="22"/>
      <c r="M36" s="19"/>
      <c r="P36" s="22"/>
      <c r="V36" s="157">
        <f>+C35/C36</f>
        <v>0</v>
      </c>
      <c r="W36" s="293" t="s">
        <v>212</v>
      </c>
      <c r="X36" s="294">
        <v>0</v>
      </c>
      <c r="Y36" s="291">
        <v>0</v>
      </c>
      <c r="Z36" s="163"/>
    </row>
    <row r="37" spans="1:26" ht="15" customHeight="1" x14ac:dyDescent="0.25">
      <c r="A37" s="15"/>
      <c r="B37" s="511" t="s">
        <v>280</v>
      </c>
      <c r="C37" s="417"/>
      <c r="D37" s="417"/>
      <c r="E37" s="379"/>
      <c r="F37" s="3"/>
      <c r="I37" s="3"/>
      <c r="J37" s="3"/>
      <c r="W37" s="164"/>
      <c r="X37" s="240"/>
      <c r="Y37" s="241"/>
      <c r="Z37" s="175">
        <v>0</v>
      </c>
    </row>
    <row r="38" spans="1:26" ht="15" customHeight="1" x14ac:dyDescent="0.25">
      <c r="A38" s="15"/>
      <c r="B38" s="416"/>
      <c r="C38" s="418"/>
      <c r="D38" s="418"/>
      <c r="E38" s="379"/>
      <c r="F38" s="3"/>
      <c r="I38" s="3"/>
      <c r="J38" s="3"/>
      <c r="W38" s="164"/>
      <c r="X38" s="240"/>
      <c r="Y38" s="241"/>
      <c r="Z38" s="175">
        <v>0</v>
      </c>
    </row>
    <row r="39" spans="1:26" ht="15" customHeight="1" x14ac:dyDescent="0.25">
      <c r="A39" s="15"/>
      <c r="B39" s="416"/>
      <c r="C39" s="418"/>
      <c r="D39" s="418"/>
      <c r="E39" s="419"/>
      <c r="F39" s="3"/>
      <c r="I39" s="3"/>
      <c r="J39" s="3"/>
      <c r="W39" s="164"/>
    </row>
    <row r="40" spans="1:26" ht="15" customHeight="1" x14ac:dyDescent="0.25">
      <c r="A40" s="15"/>
      <c r="B40" s="420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197</v>
      </c>
      <c r="Y41" s="160">
        <f>SUM(Y33:Y36)</f>
        <v>5413724463.0600023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3"/>
      <c r="C43" s="354"/>
      <c r="D43" s="354"/>
      <c r="E43" s="351"/>
      <c r="I43" s="3"/>
      <c r="J43" s="3"/>
      <c r="Y43" s="157"/>
      <c r="Z43" s="154"/>
    </row>
    <row r="44" spans="1:26" ht="15" customHeight="1" x14ac:dyDescent="0.25">
      <c r="A44" s="15"/>
      <c r="B44" s="353"/>
      <c r="C44" s="354"/>
      <c r="D44" s="354"/>
      <c r="E44" s="351"/>
      <c r="H44" s="55"/>
      <c r="Y44" s="157"/>
      <c r="Z44" s="154"/>
    </row>
    <row r="45" spans="1:26" ht="15" customHeight="1" x14ac:dyDescent="0.25">
      <c r="A45" s="15"/>
      <c r="B45" s="353"/>
      <c r="C45" s="354"/>
      <c r="D45" s="354"/>
      <c r="E45" s="351"/>
      <c r="Y45" s="157"/>
      <c r="Z45" s="154"/>
    </row>
    <row r="46" spans="1:26" ht="15" customHeight="1" x14ac:dyDescent="0.25">
      <c r="A46" s="15"/>
      <c r="B46" s="353"/>
      <c r="C46" s="354"/>
      <c r="D46" s="354"/>
      <c r="E46" s="351"/>
      <c r="Y46" s="157"/>
      <c r="Z46" s="154"/>
    </row>
    <row r="47" spans="1:26" ht="15" customHeight="1" x14ac:dyDescent="0.25">
      <c r="A47" s="15"/>
      <c r="B47" s="353"/>
      <c r="C47" s="354"/>
      <c r="D47" s="354"/>
      <c r="E47" s="351"/>
      <c r="H47" s="12"/>
      <c r="I47" s="12"/>
      <c r="J47" s="12"/>
      <c r="Y47" s="157"/>
      <c r="Z47" s="154"/>
    </row>
    <row r="48" spans="1:26" ht="15" customHeight="1" x14ac:dyDescent="0.25">
      <c r="A48" s="15"/>
      <c r="B48" s="353"/>
      <c r="C48" s="354"/>
      <c r="D48" s="354"/>
      <c r="E48" s="351"/>
      <c r="H48" s="12"/>
      <c r="I48" s="12"/>
      <c r="J48" s="12"/>
      <c r="Y48" s="157"/>
      <c r="Z48" s="154"/>
    </row>
    <row r="49" spans="1:16" ht="28.15" customHeight="1" x14ac:dyDescent="0.25">
      <c r="A49" s="15"/>
      <c r="B49" s="674" t="s">
        <v>150</v>
      </c>
      <c r="C49" s="674"/>
      <c r="D49" s="674"/>
      <c r="E49" s="666"/>
      <c r="H49" s="12"/>
      <c r="I49" s="12"/>
      <c r="J49" s="12"/>
    </row>
    <row r="50" spans="1:16" ht="15" customHeight="1" x14ac:dyDescent="0.25">
      <c r="A50" s="15"/>
      <c r="B50" s="353"/>
      <c r="C50" s="354"/>
      <c r="D50" s="354"/>
      <c r="E50" s="351"/>
      <c r="H50" s="12"/>
      <c r="I50" s="12"/>
      <c r="J50" s="12"/>
    </row>
    <row r="51" spans="1:16" ht="15" customHeight="1" x14ac:dyDescent="0.25">
      <c r="A51" s="15"/>
      <c r="B51" s="401" t="s">
        <v>2</v>
      </c>
      <c r="C51" s="346" t="s">
        <v>3</v>
      </c>
      <c r="D51" s="399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7">
        <v>1</v>
      </c>
      <c r="C52" s="348">
        <f t="shared" ref="C52:D55" si="0">+C14+C32</f>
        <v>414</v>
      </c>
      <c r="D52" s="349">
        <f t="shared" si="0"/>
        <v>6129574535.0300026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50">
        <v>1.5</v>
      </c>
      <c r="C53" s="348">
        <f>+C15+C33</f>
        <v>212</v>
      </c>
      <c r="D53" s="349">
        <f t="shared" si="0"/>
        <v>3411218250.5099993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8">
        <v>2</v>
      </c>
      <c r="C54" s="348">
        <f t="shared" si="0"/>
        <v>60</v>
      </c>
      <c r="D54" s="349">
        <f t="shared" si="0"/>
        <v>603600677.51999998</v>
      </c>
      <c r="E54" s="345"/>
      <c r="H54" s="12"/>
      <c r="I54" s="12"/>
      <c r="L54" s="22"/>
      <c r="M54" s="19"/>
      <c r="P54" s="22"/>
    </row>
    <row r="55" spans="1:16" ht="15" customHeight="1" x14ac:dyDescent="0.25">
      <c r="A55" s="15"/>
      <c r="B55" s="348">
        <v>3</v>
      </c>
      <c r="C55" s="348">
        <f t="shared" si="0"/>
        <v>104</v>
      </c>
      <c r="D55" s="349">
        <f t="shared" si="0"/>
        <v>924411000</v>
      </c>
      <c r="E55" s="345"/>
      <c r="H55" s="12"/>
      <c r="I55" s="12"/>
      <c r="L55" s="22"/>
      <c r="M55" s="19"/>
      <c r="P55" s="22"/>
    </row>
    <row r="56" spans="1:16" ht="15" customHeight="1" x14ac:dyDescent="0.25">
      <c r="A56" s="15"/>
      <c r="B56" s="348">
        <v>4</v>
      </c>
      <c r="C56" s="348">
        <f t="shared" ref="C56:D58" si="1">+C18</f>
        <v>65</v>
      </c>
      <c r="D56" s="349">
        <f t="shared" si="1"/>
        <v>517667000</v>
      </c>
      <c r="E56" s="345"/>
      <c r="H56" s="12"/>
      <c r="I56" s="12"/>
      <c r="L56" s="22"/>
      <c r="M56" s="19"/>
      <c r="P56" s="22"/>
    </row>
    <row r="57" spans="1:16" ht="15" customHeight="1" x14ac:dyDescent="0.25">
      <c r="A57" s="15"/>
      <c r="B57" s="348">
        <v>5</v>
      </c>
      <c r="C57" s="348">
        <f t="shared" si="1"/>
        <v>32</v>
      </c>
      <c r="D57" s="349">
        <f t="shared" si="1"/>
        <v>227290000</v>
      </c>
      <c r="E57" s="345"/>
      <c r="H57" s="12"/>
      <c r="I57" s="12"/>
      <c r="L57" s="22"/>
      <c r="M57" s="19"/>
      <c r="P57" s="22"/>
    </row>
    <row r="58" spans="1:16" ht="15" customHeight="1" x14ac:dyDescent="0.25">
      <c r="A58" s="15"/>
      <c r="B58" s="348">
        <v>6</v>
      </c>
      <c r="C58" s="348">
        <f t="shared" si="1"/>
        <v>17</v>
      </c>
      <c r="D58" s="349">
        <f t="shared" si="1"/>
        <v>105029000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02" t="s">
        <v>6</v>
      </c>
      <c r="C59" s="344">
        <f>SUM(C52:C58)</f>
        <v>904</v>
      </c>
      <c r="D59" s="400">
        <f>SUM(D52:D58)</f>
        <v>11918790463.060001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11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3"/>
      <c r="C61" s="352"/>
      <c r="D61" s="352"/>
      <c r="E61" s="351"/>
      <c r="H61" s="12"/>
      <c r="I61" s="12"/>
      <c r="J61" s="12"/>
    </row>
    <row r="62" spans="1:16" ht="15" customHeight="1" x14ac:dyDescent="0.25">
      <c r="A62" s="15"/>
      <c r="B62" s="353"/>
      <c r="C62" s="352"/>
      <c r="D62" s="352"/>
      <c r="E62" s="351"/>
      <c r="G62" s="60"/>
    </row>
    <row r="63" spans="1:16" ht="15" customHeight="1" x14ac:dyDescent="0.25">
      <c r="A63" s="15"/>
      <c r="B63" s="353"/>
      <c r="C63" s="357"/>
      <c r="D63" s="357"/>
      <c r="E63" s="351"/>
      <c r="G63" s="152"/>
    </row>
    <row r="64" spans="1:16" ht="15" customHeight="1" x14ac:dyDescent="0.25">
      <c r="A64" s="15"/>
      <c r="B64" s="353"/>
      <c r="C64" s="354"/>
      <c r="D64" s="354"/>
      <c r="E64" s="504"/>
      <c r="I64" s="56"/>
    </row>
    <row r="65" spans="1:26" ht="15" customHeight="1" x14ac:dyDescent="0.25">
      <c r="A65" s="15"/>
      <c r="B65" s="353"/>
      <c r="C65" s="354"/>
      <c r="D65" s="354"/>
      <c r="E65" s="351"/>
      <c r="I65" s="56"/>
      <c r="Y65" s="157"/>
      <c r="Z65" s="154"/>
    </row>
    <row r="66" spans="1:26" ht="28.15" customHeight="1" x14ac:dyDescent="0.25">
      <c r="A66" s="15"/>
      <c r="B66" s="674" t="s">
        <v>151</v>
      </c>
      <c r="C66" s="674"/>
      <c r="D66" s="674"/>
      <c r="E66" s="666"/>
      <c r="Y66" s="157"/>
      <c r="Z66" s="154"/>
    </row>
    <row r="67" spans="1:26" ht="15" customHeight="1" x14ac:dyDescent="0.25">
      <c r="A67" s="15"/>
      <c r="B67" s="353"/>
      <c r="C67" s="354"/>
      <c r="D67" s="354"/>
      <c r="E67" s="351"/>
      <c r="I67" s="3"/>
      <c r="J67" s="3"/>
      <c r="X67" s="679" t="s">
        <v>151</v>
      </c>
      <c r="Y67" s="679"/>
      <c r="Z67" s="679"/>
    </row>
    <row r="68" spans="1:26" ht="15" customHeight="1" x14ac:dyDescent="0.25">
      <c r="A68" s="15"/>
      <c r="B68" s="401" t="s">
        <v>57</v>
      </c>
      <c r="C68" s="346" t="s">
        <v>3</v>
      </c>
      <c r="D68" s="399" t="s">
        <v>96</v>
      </c>
      <c r="E68" s="421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57"/>
      <c r="W68" s="166" t="s">
        <v>53</v>
      </c>
      <c r="X68" s="167">
        <v>179</v>
      </c>
      <c r="Y68" s="168">
        <v>2587175287.77</v>
      </c>
    </row>
    <row r="69" spans="1:26" ht="14.25" customHeight="1" x14ac:dyDescent="0.25">
      <c r="A69" s="15"/>
      <c r="B69" s="358" t="s">
        <v>53</v>
      </c>
      <c r="C69" s="618">
        <v>179</v>
      </c>
      <c r="D69" s="349">
        <v>2587175287.77</v>
      </c>
      <c r="E69" s="421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57"/>
      <c r="W69" s="166" t="s">
        <v>54</v>
      </c>
      <c r="X69" s="167">
        <v>282</v>
      </c>
      <c r="Y69" s="168">
        <v>4521376537.9400063</v>
      </c>
    </row>
    <row r="70" spans="1:26" ht="15" customHeight="1" x14ac:dyDescent="0.25">
      <c r="A70" s="15"/>
      <c r="B70" s="359" t="s">
        <v>54</v>
      </c>
      <c r="C70" s="618">
        <v>282</v>
      </c>
      <c r="D70" s="349">
        <v>4521376537.9400063</v>
      </c>
      <c r="E70" s="421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57"/>
      <c r="W70" s="166" t="s">
        <v>55</v>
      </c>
      <c r="X70" s="167">
        <v>443</v>
      </c>
      <c r="Y70" s="168">
        <v>4810238637.3500042</v>
      </c>
    </row>
    <row r="71" spans="1:26" ht="15" customHeight="1" x14ac:dyDescent="0.25">
      <c r="A71" s="15"/>
      <c r="B71" s="359" t="s">
        <v>55</v>
      </c>
      <c r="C71" s="618">
        <v>443</v>
      </c>
      <c r="D71" s="349">
        <v>4810238637.3500042</v>
      </c>
      <c r="E71" s="421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904</v>
      </c>
      <c r="Y71" s="161">
        <f>SUM(Y68:Y70)</f>
        <v>11918790463.060011</v>
      </c>
    </row>
    <row r="72" spans="1:26" ht="15" customHeight="1" x14ac:dyDescent="0.25">
      <c r="A72" s="15"/>
      <c r="B72" s="403" t="s">
        <v>6</v>
      </c>
      <c r="C72" s="344">
        <f>SUM(C69:C71)</f>
        <v>904</v>
      </c>
      <c r="D72" s="400">
        <f>SUM(D69:D71)</f>
        <v>11918790463.060011</v>
      </c>
      <c r="E72" s="421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11" t="s">
        <v>280</v>
      </c>
      <c r="C73" s="466"/>
      <c r="D73" s="512"/>
      <c r="E73" s="421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21" t="s">
        <v>56</v>
      </c>
      <c r="C74" s="360"/>
      <c r="D74" s="360"/>
      <c r="E74" s="361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683" t="s">
        <v>289</v>
      </c>
      <c r="C76" s="684"/>
      <c r="D76" s="685"/>
      <c r="E76" s="668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3" t="s">
        <v>53</v>
      </c>
      <c r="C77" s="686" t="s">
        <v>290</v>
      </c>
      <c r="D77" s="686"/>
      <c r="E77" s="669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26.25" customHeight="1" x14ac:dyDescent="0.25">
      <c r="A78" s="15"/>
      <c r="B78" s="514" t="s">
        <v>54</v>
      </c>
      <c r="C78" s="672" t="s">
        <v>291</v>
      </c>
      <c r="D78" s="672"/>
      <c r="E78" s="670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68.25" customHeight="1" x14ac:dyDescent="0.25">
      <c r="A79" s="15"/>
      <c r="B79" s="514" t="s">
        <v>55</v>
      </c>
      <c r="C79" s="673" t="s">
        <v>292</v>
      </c>
      <c r="D79" s="673"/>
      <c r="E79" s="671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74" t="s">
        <v>153</v>
      </c>
      <c r="C83" s="674"/>
      <c r="D83" s="674"/>
      <c r="E83" s="666"/>
      <c r="G83" s="31"/>
      <c r="H83" s="19"/>
      <c r="X83" s="154"/>
    </row>
    <row r="84" spans="1:25" x14ac:dyDescent="0.25">
      <c r="A84" s="26"/>
      <c r="B84" s="362"/>
      <c r="C84" s="363"/>
      <c r="D84" s="363"/>
      <c r="G84" s="31"/>
      <c r="H84" s="19"/>
    </row>
    <row r="85" spans="1:25" ht="23.25" customHeight="1" x14ac:dyDescent="0.25">
      <c r="A85" s="15"/>
      <c r="B85" s="413" t="s">
        <v>152</v>
      </c>
      <c r="C85" s="346" t="s">
        <v>3</v>
      </c>
      <c r="D85" s="399" t="s">
        <v>96</v>
      </c>
      <c r="G85" s="19"/>
      <c r="H85" s="19"/>
      <c r="L85" s="22"/>
      <c r="M85" s="19"/>
      <c r="P85" s="22"/>
      <c r="V85" s="154"/>
      <c r="W85" s="680" t="s">
        <v>153</v>
      </c>
      <c r="X85" s="680"/>
      <c r="Y85" s="680"/>
    </row>
    <row r="86" spans="1:25" ht="30" customHeight="1" x14ac:dyDescent="0.25">
      <c r="A86" s="15"/>
      <c r="B86" s="364" t="s">
        <v>105</v>
      </c>
      <c r="C86" s="355">
        <f t="shared" ref="C86:C92" si="2">+X87</f>
        <v>65</v>
      </c>
      <c r="D86" s="349">
        <f>+Y87/1000000</f>
        <v>534.75099999999998</v>
      </c>
      <c r="G86" s="19"/>
      <c r="H86" s="19"/>
      <c r="L86" s="22"/>
      <c r="M86" s="19"/>
      <c r="P86" s="22"/>
      <c r="V86" s="154"/>
      <c r="W86" s="243" t="s">
        <v>10</v>
      </c>
      <c r="X86" s="244" t="s">
        <v>5</v>
      </c>
      <c r="Y86" s="243" t="s">
        <v>4</v>
      </c>
    </row>
    <row r="87" spans="1:25" ht="30" customHeight="1" x14ac:dyDescent="0.35">
      <c r="A87" s="15"/>
      <c r="B87" s="355" t="s">
        <v>106</v>
      </c>
      <c r="C87" s="355">
        <f t="shared" si="2"/>
        <v>74</v>
      </c>
      <c r="D87" s="349">
        <f t="shared" ref="D87:D92" si="3">+Y88/1000000</f>
        <v>662.53099999999995</v>
      </c>
      <c r="G87" s="19"/>
      <c r="H87" s="19"/>
      <c r="L87" s="22"/>
      <c r="M87" s="19"/>
      <c r="P87" s="22"/>
      <c r="V87" s="154"/>
      <c r="W87" s="302" t="s">
        <v>105</v>
      </c>
      <c r="X87" s="303">
        <v>65</v>
      </c>
      <c r="Y87" s="304">
        <v>534751000</v>
      </c>
    </row>
    <row r="88" spans="1:25" ht="30" customHeight="1" x14ac:dyDescent="0.35">
      <c r="B88" s="364" t="s">
        <v>14</v>
      </c>
      <c r="C88" s="355">
        <f t="shared" si="2"/>
        <v>80</v>
      </c>
      <c r="D88" s="349">
        <f t="shared" si="3"/>
        <v>737.79600000000005</v>
      </c>
      <c r="G88" s="19"/>
      <c r="H88" s="19"/>
      <c r="L88" s="22"/>
      <c r="M88" s="19"/>
      <c r="P88" s="22"/>
      <c r="V88" s="154"/>
      <c r="W88" s="302" t="s">
        <v>106</v>
      </c>
      <c r="X88" s="303">
        <v>74</v>
      </c>
      <c r="Y88" s="304">
        <v>662531000</v>
      </c>
    </row>
    <row r="89" spans="1:25" ht="30" customHeight="1" x14ac:dyDescent="0.35">
      <c r="A89" s="15"/>
      <c r="B89" s="355" t="s">
        <v>15</v>
      </c>
      <c r="C89" s="355">
        <f t="shared" si="2"/>
        <v>43</v>
      </c>
      <c r="D89" s="349">
        <f t="shared" si="3"/>
        <v>396.93900000000002</v>
      </c>
      <c r="G89" s="19"/>
      <c r="H89" s="19"/>
      <c r="L89" s="22"/>
      <c r="M89" s="19"/>
      <c r="P89" s="22"/>
      <c r="V89" s="154"/>
      <c r="W89" s="302" t="s">
        <v>14</v>
      </c>
      <c r="X89" s="303">
        <v>80</v>
      </c>
      <c r="Y89" s="304">
        <v>737796000</v>
      </c>
    </row>
    <row r="90" spans="1:25" ht="30" customHeight="1" x14ac:dyDescent="0.35">
      <c r="A90" s="15"/>
      <c r="B90" s="364" t="s">
        <v>16</v>
      </c>
      <c r="C90" s="355">
        <f t="shared" si="2"/>
        <v>121</v>
      </c>
      <c r="D90" s="349">
        <f t="shared" si="3"/>
        <v>1128.6959999999999</v>
      </c>
      <c r="G90" s="19"/>
      <c r="H90" s="19"/>
      <c r="L90" s="22"/>
      <c r="M90" s="19"/>
      <c r="P90" s="22"/>
      <c r="V90" s="154"/>
      <c r="W90" s="302" t="s">
        <v>15</v>
      </c>
      <c r="X90" s="303">
        <v>43</v>
      </c>
      <c r="Y90" s="304">
        <v>396939000</v>
      </c>
    </row>
    <row r="91" spans="1:25" ht="30" customHeight="1" x14ac:dyDescent="0.35">
      <c r="A91" s="15"/>
      <c r="B91" s="355" t="s">
        <v>18</v>
      </c>
      <c r="C91" s="355">
        <f t="shared" si="2"/>
        <v>141</v>
      </c>
      <c r="D91" s="349">
        <f t="shared" si="3"/>
        <v>1339.2850000000001</v>
      </c>
      <c r="G91" s="19"/>
      <c r="H91" s="19"/>
      <c r="L91" s="22"/>
      <c r="M91" s="19"/>
      <c r="P91" s="22"/>
      <c r="V91" s="154"/>
      <c r="W91" s="302" t="s">
        <v>16</v>
      </c>
      <c r="X91" s="303">
        <v>121</v>
      </c>
      <c r="Y91" s="304">
        <v>1128696000</v>
      </c>
    </row>
    <row r="92" spans="1:25" ht="30" customHeight="1" x14ac:dyDescent="0.35">
      <c r="A92" s="15"/>
      <c r="B92" s="364" t="s">
        <v>17</v>
      </c>
      <c r="C92" s="355">
        <f t="shared" si="2"/>
        <v>183</v>
      </c>
      <c r="D92" s="349">
        <f t="shared" si="3"/>
        <v>1705.068</v>
      </c>
      <c r="G92" s="19"/>
      <c r="H92" s="19"/>
      <c r="L92" s="22"/>
      <c r="M92" s="19"/>
      <c r="P92" s="22"/>
      <c r="V92" s="154"/>
      <c r="W92" s="302" t="s">
        <v>18</v>
      </c>
      <c r="X92" s="303">
        <v>141</v>
      </c>
      <c r="Y92" s="304">
        <v>1339285000</v>
      </c>
    </row>
    <row r="93" spans="1:25" x14ac:dyDescent="0.35">
      <c r="A93" s="15"/>
      <c r="B93" s="404" t="s">
        <v>6</v>
      </c>
      <c r="C93" s="344">
        <f>SUM(C86:C92)</f>
        <v>707</v>
      </c>
      <c r="D93" s="400">
        <f>SUM(D86:D92)</f>
        <v>6505.0659999999998</v>
      </c>
      <c r="G93" s="19"/>
      <c r="H93" s="19"/>
      <c r="L93" s="22"/>
      <c r="M93" s="19"/>
      <c r="P93" s="22"/>
      <c r="V93" s="154"/>
      <c r="W93" s="302" t="s">
        <v>17</v>
      </c>
      <c r="X93" s="303">
        <v>183</v>
      </c>
      <c r="Y93" s="304">
        <v>1705068000</v>
      </c>
    </row>
    <row r="94" spans="1:25" x14ac:dyDescent="0.25">
      <c r="A94" s="15"/>
      <c r="G94" s="19"/>
      <c r="H94" s="19"/>
      <c r="W94" s="245"/>
      <c r="X94" s="247">
        <f>SUM(X87:X93)</f>
        <v>707</v>
      </c>
      <c r="Y94" s="246">
        <f>SUM(Y87:Y93)</f>
        <v>6505066000</v>
      </c>
    </row>
    <row r="95" spans="1:25" x14ac:dyDescent="0.25">
      <c r="A95" s="15"/>
      <c r="G95" s="19"/>
      <c r="H95" s="19"/>
    </row>
    <row r="96" spans="1:25" x14ac:dyDescent="0.25">
      <c r="A96" s="26"/>
      <c r="B96" s="362"/>
      <c r="C96" s="363"/>
      <c r="D96" s="363"/>
      <c r="G96" s="31"/>
      <c r="H96" s="31"/>
      <c r="I96" s="31"/>
      <c r="J96" s="31"/>
    </row>
    <row r="97" spans="1:28" ht="27" customHeight="1" x14ac:dyDescent="0.25">
      <c r="A97" s="26"/>
      <c r="B97" s="674" t="s">
        <v>154</v>
      </c>
      <c r="C97" s="674"/>
      <c r="D97" s="674"/>
      <c r="E97" s="666"/>
      <c r="G97" s="31"/>
      <c r="H97" s="31"/>
      <c r="I97" s="31"/>
      <c r="J97" s="31"/>
      <c r="W97" s="681" t="s">
        <v>154</v>
      </c>
      <c r="X97" s="681"/>
      <c r="Y97" s="681"/>
      <c r="AA97" s="19"/>
    </row>
    <row r="98" spans="1:28" ht="12.75" customHeight="1" x14ac:dyDescent="0.25">
      <c r="A98" s="26"/>
      <c r="B98" s="362"/>
      <c r="C98" s="363"/>
      <c r="D98" s="617"/>
      <c r="G98" s="31"/>
      <c r="H98" s="31"/>
      <c r="I98" s="31"/>
      <c r="J98" s="31"/>
      <c r="W98" s="681"/>
      <c r="X98" s="681"/>
      <c r="Y98" s="681"/>
      <c r="AA98" s="19"/>
    </row>
    <row r="99" spans="1:28" ht="31.5" customHeight="1" x14ac:dyDescent="0.25">
      <c r="A99" s="15"/>
      <c r="B99" s="413" t="s">
        <v>107</v>
      </c>
      <c r="C99" s="346" t="s">
        <v>3</v>
      </c>
      <c r="D99" s="399" t="s">
        <v>96</v>
      </c>
      <c r="F99" s="31"/>
      <c r="G99" s="31"/>
      <c r="H99" s="31"/>
      <c r="I99" s="31"/>
      <c r="L99" s="22"/>
      <c r="M99" s="19"/>
      <c r="P99" s="22"/>
      <c r="V99" s="154"/>
      <c r="W99" s="248" t="s">
        <v>10</v>
      </c>
      <c r="X99" s="251" t="s">
        <v>5</v>
      </c>
      <c r="Y99" s="248" t="s">
        <v>4</v>
      </c>
      <c r="AA99" s="19"/>
      <c r="AB99" s="16"/>
    </row>
    <row r="100" spans="1:28" s="35" customFormat="1" ht="30" customHeight="1" x14ac:dyDescent="0.35">
      <c r="A100" s="33"/>
      <c r="B100" s="364" t="s">
        <v>105</v>
      </c>
      <c r="C100" s="355">
        <f t="shared" ref="C100:C106" si="4">+X100</f>
        <v>5</v>
      </c>
      <c r="D100" s="365">
        <f t="shared" ref="D100:D106" si="5">+Y100/1000000</f>
        <v>165.93885646999999</v>
      </c>
      <c r="E100" s="355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302" t="s">
        <v>105</v>
      </c>
      <c r="X100" s="303">
        <v>5</v>
      </c>
      <c r="Y100" s="304">
        <v>165938856.47</v>
      </c>
      <c r="Z100" s="139"/>
      <c r="AA100" s="19"/>
      <c r="AB100" s="16"/>
    </row>
    <row r="101" spans="1:28" s="35" customFormat="1" ht="30" customHeight="1" x14ac:dyDescent="0.35">
      <c r="A101" s="33"/>
      <c r="B101" s="355" t="s">
        <v>106</v>
      </c>
      <c r="C101" s="355">
        <f t="shared" si="4"/>
        <v>11</v>
      </c>
      <c r="D101" s="365">
        <f>+Y101/1000000</f>
        <v>223.44169807000003</v>
      </c>
      <c r="E101" s="355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302" t="s">
        <v>106</v>
      </c>
      <c r="X101" s="303">
        <v>11</v>
      </c>
      <c r="Y101" s="304">
        <v>223441698.07000002</v>
      </c>
      <c r="Z101" s="139"/>
      <c r="AA101" s="19"/>
      <c r="AB101" s="16"/>
    </row>
    <row r="102" spans="1:28" s="35" customFormat="1" ht="30" customHeight="1" x14ac:dyDescent="0.35">
      <c r="B102" s="364" t="s">
        <v>14</v>
      </c>
      <c r="C102" s="355">
        <f t="shared" si="4"/>
        <v>113</v>
      </c>
      <c r="D102" s="365">
        <f t="shared" si="5"/>
        <v>3653.09433248</v>
      </c>
      <c r="E102" s="355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302" t="s">
        <v>14</v>
      </c>
      <c r="X102" s="303">
        <v>113</v>
      </c>
      <c r="Y102" s="304">
        <v>3653094332.48</v>
      </c>
      <c r="Z102" s="139"/>
      <c r="AA102" s="19"/>
      <c r="AB102" s="16"/>
    </row>
    <row r="103" spans="1:28" s="35" customFormat="1" ht="30" customHeight="1" x14ac:dyDescent="0.35">
      <c r="A103" s="33"/>
      <c r="B103" s="355" t="s">
        <v>15</v>
      </c>
      <c r="C103" s="355">
        <f t="shared" si="4"/>
        <v>2</v>
      </c>
      <c r="D103" s="365">
        <f t="shared" si="5"/>
        <v>38.908875729999998</v>
      </c>
      <c r="E103" s="355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302" t="s">
        <v>15</v>
      </c>
      <c r="X103" s="303">
        <v>2</v>
      </c>
      <c r="Y103" s="304">
        <v>38908875.729999997</v>
      </c>
      <c r="Z103" s="139"/>
      <c r="AA103" s="19"/>
      <c r="AB103" s="16"/>
    </row>
    <row r="104" spans="1:28" s="35" customFormat="1" ht="30" customHeight="1" x14ac:dyDescent="0.35">
      <c r="A104" s="33"/>
      <c r="B104" s="364" t="s">
        <v>16</v>
      </c>
      <c r="C104" s="355">
        <f t="shared" si="4"/>
        <v>20</v>
      </c>
      <c r="D104" s="365">
        <f t="shared" si="5"/>
        <v>354.32550255000001</v>
      </c>
      <c r="E104" s="355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302" t="s">
        <v>16</v>
      </c>
      <c r="X104" s="303">
        <v>20</v>
      </c>
      <c r="Y104" s="304">
        <v>354325502.55000001</v>
      </c>
      <c r="Z104" s="139"/>
      <c r="AA104" s="19"/>
      <c r="AB104" s="16"/>
    </row>
    <row r="105" spans="1:28" s="35" customFormat="1" ht="30" customHeight="1" x14ac:dyDescent="0.35">
      <c r="A105" s="33"/>
      <c r="B105" s="355" t="s">
        <v>18</v>
      </c>
      <c r="C105" s="355">
        <f t="shared" si="4"/>
        <v>29</v>
      </c>
      <c r="D105" s="365">
        <f t="shared" si="5"/>
        <v>569.89883700999997</v>
      </c>
      <c r="E105" s="355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302" t="s">
        <v>18</v>
      </c>
      <c r="X105" s="303">
        <v>29</v>
      </c>
      <c r="Y105" s="304">
        <v>569898837.00999999</v>
      </c>
      <c r="Z105" s="139"/>
      <c r="AA105" s="19"/>
      <c r="AB105" s="16"/>
    </row>
    <row r="106" spans="1:28" s="35" customFormat="1" ht="30" customHeight="1" x14ac:dyDescent="0.35">
      <c r="A106" s="33"/>
      <c r="B106" s="364" t="s">
        <v>17</v>
      </c>
      <c r="C106" s="355">
        <f t="shared" si="4"/>
        <v>17</v>
      </c>
      <c r="D106" s="365">
        <f t="shared" si="5"/>
        <v>408.11636075000001</v>
      </c>
      <c r="E106" s="355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302" t="s">
        <v>17</v>
      </c>
      <c r="X106" s="303">
        <v>17</v>
      </c>
      <c r="Y106" s="304">
        <v>408116360.75</v>
      </c>
      <c r="Z106" s="139"/>
      <c r="AA106" s="19"/>
      <c r="AB106" s="16"/>
    </row>
    <row r="107" spans="1:28" x14ac:dyDescent="0.25">
      <c r="A107" s="15"/>
      <c r="B107" s="404" t="s">
        <v>6</v>
      </c>
      <c r="C107" s="344">
        <f>SUM(C100:C106)</f>
        <v>197</v>
      </c>
      <c r="D107" s="400">
        <f>SUM(D100:D106)</f>
        <v>5413.7244630599998</v>
      </c>
      <c r="F107" s="31"/>
      <c r="G107" s="31"/>
      <c r="H107" s="31"/>
      <c r="I107" s="31"/>
      <c r="L107" s="22"/>
      <c r="M107" s="19"/>
      <c r="P107" s="22"/>
      <c r="V107" s="154"/>
      <c r="W107" s="245" t="s">
        <v>6</v>
      </c>
      <c r="X107" s="249">
        <f>SUM(X100:X106)</f>
        <v>197</v>
      </c>
      <c r="Y107" s="250">
        <f>SUM(Y100:Y106)</f>
        <v>5413724463.0600004</v>
      </c>
      <c r="AA107" s="19"/>
      <c r="AB107" s="16"/>
    </row>
    <row r="108" spans="1:28" x14ac:dyDescent="0.25">
      <c r="A108" s="15"/>
      <c r="C108" s="366"/>
      <c r="D108" s="366"/>
      <c r="E108" s="367"/>
      <c r="G108" s="31"/>
      <c r="H108" s="31"/>
      <c r="I108" s="31"/>
      <c r="J108" s="31"/>
      <c r="Z108" s="154"/>
    </row>
    <row r="109" spans="1:28" x14ac:dyDescent="0.25">
      <c r="A109" s="26"/>
      <c r="B109" s="362"/>
      <c r="C109" s="363"/>
      <c r="D109" s="363"/>
      <c r="E109" s="368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74" t="s">
        <v>155</v>
      </c>
      <c r="C111" s="674"/>
      <c r="D111" s="674"/>
      <c r="E111" s="666"/>
      <c r="G111" s="31"/>
      <c r="H111" s="31"/>
      <c r="I111" s="31"/>
      <c r="J111" s="31"/>
      <c r="Z111" s="154"/>
    </row>
    <row r="112" spans="1:28" x14ac:dyDescent="0.25">
      <c r="A112" s="15"/>
      <c r="B112" s="54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5" t="s">
        <v>108</v>
      </c>
      <c r="C113" s="346" t="s">
        <v>3</v>
      </c>
      <c r="D113" s="399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4" t="s">
        <v>105</v>
      </c>
      <c r="C114" s="355">
        <f>+C86+C100</f>
        <v>70</v>
      </c>
      <c r="D114" s="365">
        <f>+D86+D100</f>
        <v>700.68985647</v>
      </c>
      <c r="E114" s="355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5" t="s">
        <v>106</v>
      </c>
      <c r="C115" s="355">
        <f t="shared" ref="C115:C120" si="6">+C87+C101</f>
        <v>85</v>
      </c>
      <c r="D115" s="365">
        <f t="shared" ref="D115:D120" si="7">+D87+D101</f>
        <v>885.97269806999998</v>
      </c>
      <c r="E115" s="355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4" t="s">
        <v>14</v>
      </c>
      <c r="C116" s="355">
        <f>+C88+C102</f>
        <v>193</v>
      </c>
      <c r="D116" s="365">
        <f t="shared" si="7"/>
        <v>4390.8903324800003</v>
      </c>
      <c r="E116" s="355"/>
      <c r="G116" s="41"/>
      <c r="H116" s="41"/>
      <c r="I116" s="41"/>
      <c r="L116" s="42"/>
      <c r="N116" s="395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5" t="s">
        <v>15</v>
      </c>
      <c r="C117" s="355">
        <f t="shared" si="6"/>
        <v>45</v>
      </c>
      <c r="D117" s="365">
        <f t="shared" si="7"/>
        <v>435.84787573</v>
      </c>
      <c r="E117" s="355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4" t="s">
        <v>16</v>
      </c>
      <c r="C118" s="355">
        <f t="shared" si="6"/>
        <v>141</v>
      </c>
      <c r="D118" s="365">
        <f t="shared" si="7"/>
        <v>1483.0215025499999</v>
      </c>
      <c r="E118" s="355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5" t="s">
        <v>18</v>
      </c>
      <c r="C119" s="355">
        <f t="shared" si="6"/>
        <v>170</v>
      </c>
      <c r="D119" s="365">
        <f t="shared" si="7"/>
        <v>1909.1838370099999</v>
      </c>
      <c r="E119" s="355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4" t="s">
        <v>17</v>
      </c>
      <c r="C120" s="355">
        <f t="shared" si="6"/>
        <v>200</v>
      </c>
      <c r="D120" s="365">
        <f t="shared" si="7"/>
        <v>2113.18436075</v>
      </c>
      <c r="E120" s="355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6" t="s">
        <v>6</v>
      </c>
      <c r="C121" s="344">
        <f>SUM(C114:C120)</f>
        <v>904</v>
      </c>
      <c r="D121" s="400">
        <f>SUM(D114:D120)</f>
        <v>11918.790463060001</v>
      </c>
      <c r="E121" s="355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6"/>
      <c r="D122" s="366"/>
      <c r="E122" s="367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0"/>
      <c r="X122" s="139"/>
      <c r="Y122" s="139"/>
    </row>
    <row r="123" spans="1:25" ht="15" customHeight="1" x14ac:dyDescent="0.25">
      <c r="A123" s="15"/>
      <c r="B123" s="369"/>
      <c r="C123" s="366"/>
      <c r="D123" s="366"/>
      <c r="E123" s="367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74" t="s">
        <v>156</v>
      </c>
      <c r="C125" s="674"/>
      <c r="D125" s="674"/>
      <c r="E125" s="666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5" t="s">
        <v>19</v>
      </c>
      <c r="C127" s="346" t="s">
        <v>3</v>
      </c>
      <c r="D127" s="399" t="s">
        <v>96</v>
      </c>
      <c r="E127" s="369"/>
      <c r="F127" s="12"/>
      <c r="H127" s="12"/>
      <c r="I127" s="12"/>
      <c r="L127" s="22"/>
      <c r="M127" s="19"/>
      <c r="P127" s="22"/>
      <c r="V127" s="154"/>
      <c r="W127" s="382" t="s">
        <v>113</v>
      </c>
      <c r="X127" s="382" t="s">
        <v>5</v>
      </c>
      <c r="Y127" s="382" t="s">
        <v>43</v>
      </c>
    </row>
    <row r="128" spans="1:25" ht="30" customHeight="1" x14ac:dyDescent="0.35">
      <c r="A128" s="15"/>
      <c r="B128" s="370" t="s">
        <v>20</v>
      </c>
      <c r="C128" s="355">
        <f>X137</f>
        <v>268</v>
      </c>
      <c r="D128" s="365">
        <f>Y137/1000000</f>
        <v>5831.9509452700004</v>
      </c>
      <c r="E128" s="369"/>
      <c r="F128" s="12"/>
      <c r="H128" s="12"/>
      <c r="I128" s="12"/>
      <c r="L128" s="22"/>
      <c r="M128" s="19"/>
      <c r="N128" s="68"/>
      <c r="P128" s="22"/>
      <c r="V128" s="154"/>
      <c r="W128" s="328" t="s">
        <v>112</v>
      </c>
      <c r="X128" s="391">
        <v>47</v>
      </c>
      <c r="Y128" s="392">
        <v>427401000</v>
      </c>
    </row>
    <row r="129" spans="1:28" s="35" customFormat="1" ht="30" customHeight="1" x14ac:dyDescent="0.35">
      <c r="A129" s="33"/>
      <c r="B129" s="370" t="s">
        <v>21</v>
      </c>
      <c r="C129" s="355">
        <f>X129</f>
        <v>493</v>
      </c>
      <c r="D129" s="365">
        <f>Y129/1000000</f>
        <v>4680.6408595699995</v>
      </c>
      <c r="E129" s="355"/>
      <c r="L129" s="42"/>
      <c r="N129" s="128"/>
      <c r="P129" s="42"/>
      <c r="Q129" s="42"/>
      <c r="R129" s="42"/>
      <c r="S129" s="42"/>
      <c r="T129" s="42"/>
      <c r="U129" s="42"/>
      <c r="V129" s="157"/>
      <c r="W129" s="328" t="s">
        <v>98</v>
      </c>
      <c r="X129" s="391">
        <v>493</v>
      </c>
      <c r="Y129" s="392">
        <v>4680640859.5699997</v>
      </c>
      <c r="Z129" s="142"/>
      <c r="AA129" s="19"/>
      <c r="AB129" s="19"/>
    </row>
    <row r="130" spans="1:28" s="35" customFormat="1" ht="30" customHeight="1" x14ac:dyDescent="0.35">
      <c r="A130" s="33"/>
      <c r="B130" s="370" t="s">
        <v>22</v>
      </c>
      <c r="C130" s="355">
        <f>X132</f>
        <v>69</v>
      </c>
      <c r="D130" s="365">
        <f>Y132/1000000</f>
        <v>644.82065822000004</v>
      </c>
      <c r="E130" s="355"/>
      <c r="L130" s="42"/>
      <c r="N130" s="128"/>
      <c r="P130" s="42"/>
      <c r="Q130" s="42"/>
      <c r="R130" s="42"/>
      <c r="S130" s="42"/>
      <c r="T130" s="42"/>
      <c r="U130" s="42"/>
      <c r="V130" s="157"/>
      <c r="W130" s="328" t="s">
        <v>203</v>
      </c>
      <c r="X130" s="391">
        <v>7</v>
      </c>
      <c r="Y130" s="392">
        <v>88304000</v>
      </c>
      <c r="Z130" s="142"/>
      <c r="AA130" s="19"/>
      <c r="AB130" s="19"/>
    </row>
    <row r="131" spans="1:28" s="35" customFormat="1" ht="30" customHeight="1" x14ac:dyDescent="0.35">
      <c r="A131" s="33"/>
      <c r="B131" s="370" t="s">
        <v>23</v>
      </c>
      <c r="C131" s="355">
        <f>X128</f>
        <v>47</v>
      </c>
      <c r="D131" s="365">
        <f>Y128/1000000</f>
        <v>427.40100000000001</v>
      </c>
      <c r="E131" s="355"/>
      <c r="L131" s="42"/>
      <c r="N131" s="128"/>
      <c r="P131" s="42"/>
      <c r="Q131" s="42"/>
      <c r="R131" s="42"/>
      <c r="S131" s="42"/>
      <c r="T131" s="42"/>
      <c r="U131" s="42"/>
      <c r="V131" s="157"/>
      <c r="W131" s="328" t="s">
        <v>114</v>
      </c>
      <c r="X131" s="391">
        <v>20</v>
      </c>
      <c r="Y131" s="392">
        <v>245673000</v>
      </c>
      <c r="Z131" s="142"/>
      <c r="AA131" s="19"/>
      <c r="AB131" s="19"/>
    </row>
    <row r="132" spans="1:28" s="35" customFormat="1" ht="30" customHeight="1" x14ac:dyDescent="0.35">
      <c r="A132" s="33"/>
      <c r="B132" s="370" t="s">
        <v>109</v>
      </c>
      <c r="C132" s="355">
        <f>X130+X131+X133+X134</f>
        <v>27</v>
      </c>
      <c r="D132" s="365">
        <f>(Y130+Y131+Y133+Y134)/1000000</f>
        <v>333.97699999999998</v>
      </c>
      <c r="E132" s="355"/>
      <c r="L132" s="42"/>
      <c r="N132" s="115"/>
      <c r="P132" s="42"/>
      <c r="Q132" s="42"/>
      <c r="R132" s="42"/>
      <c r="S132" s="42"/>
      <c r="T132" s="42"/>
      <c r="U132" s="42"/>
      <c r="V132" s="157"/>
      <c r="W132" s="328" t="s">
        <v>99</v>
      </c>
      <c r="X132" s="391">
        <v>69</v>
      </c>
      <c r="Y132" s="392">
        <v>644820658.22000003</v>
      </c>
      <c r="Z132" s="142"/>
      <c r="AA132" s="19"/>
      <c r="AB132" s="19"/>
    </row>
    <row r="133" spans="1:28" s="35" customFormat="1" x14ac:dyDescent="0.35">
      <c r="A133" s="33"/>
      <c r="B133" s="370" t="s">
        <v>625</v>
      </c>
      <c r="C133" s="355">
        <f>X136</f>
        <v>0</v>
      </c>
      <c r="D133" s="365">
        <f>Y136/1000000</f>
        <v>0</v>
      </c>
      <c r="E133" s="355"/>
      <c r="L133" s="42"/>
      <c r="N133" s="42"/>
      <c r="P133" s="42"/>
      <c r="Q133" s="42"/>
      <c r="R133" s="42"/>
      <c r="S133" s="42"/>
      <c r="T133" s="42"/>
      <c r="U133" s="42"/>
      <c r="V133" s="157"/>
      <c r="W133" s="328" t="s">
        <v>119</v>
      </c>
      <c r="X133" s="391">
        <v>0</v>
      </c>
      <c r="Y133" s="392">
        <v>0</v>
      </c>
      <c r="Z133" s="142"/>
      <c r="AA133" s="19"/>
      <c r="AB133" s="19"/>
    </row>
    <row r="134" spans="1:28" s="35" customFormat="1" ht="30" customHeight="1" x14ac:dyDescent="0.35">
      <c r="A134" s="33"/>
      <c r="B134" s="370" t="s">
        <v>197</v>
      </c>
      <c r="C134" s="355">
        <f>X135</f>
        <v>0</v>
      </c>
      <c r="D134" s="365">
        <f>Y135/1000000</f>
        <v>0</v>
      </c>
      <c r="E134" s="355"/>
      <c r="L134" s="42"/>
      <c r="N134" s="128"/>
      <c r="P134" s="42"/>
      <c r="Q134" s="42"/>
      <c r="R134" s="42"/>
      <c r="S134" s="42"/>
      <c r="T134" s="42"/>
      <c r="U134" s="42"/>
      <c r="V134" s="157"/>
      <c r="W134" s="594" t="s">
        <v>495</v>
      </c>
      <c r="X134" s="391">
        <v>0</v>
      </c>
      <c r="Y134" s="392">
        <v>0</v>
      </c>
      <c r="Z134" s="142"/>
      <c r="AA134" s="19"/>
      <c r="AB134" s="19"/>
    </row>
    <row r="135" spans="1:28" s="35" customFormat="1" ht="15" customHeight="1" x14ac:dyDescent="0.35">
      <c r="A135" s="33"/>
      <c r="B135" s="407" t="s">
        <v>6</v>
      </c>
      <c r="C135" s="371">
        <f>C128+C129+C130+C131+C132+C133+C134</f>
        <v>904</v>
      </c>
      <c r="D135" s="408">
        <f>SUM(D128:D134)</f>
        <v>11918.790463060001</v>
      </c>
      <c r="E135" s="355"/>
      <c r="L135" s="42"/>
      <c r="P135" s="42"/>
      <c r="Q135" s="42"/>
      <c r="R135" s="42"/>
      <c r="S135" s="42"/>
      <c r="T135" s="42"/>
      <c r="U135" s="42"/>
      <c r="V135" s="157"/>
      <c r="W135" s="594" t="s">
        <v>496</v>
      </c>
      <c r="X135" s="391">
        <v>0</v>
      </c>
      <c r="Y135" s="392">
        <v>0</v>
      </c>
      <c r="Z135" s="142"/>
      <c r="AA135" s="19"/>
      <c r="AB135" s="19"/>
    </row>
    <row r="136" spans="1:28" ht="15" customHeight="1" x14ac:dyDescent="0.35">
      <c r="A136" s="15"/>
      <c r="E136" s="453"/>
      <c r="F136" s="12"/>
      <c r="H136" s="12"/>
      <c r="I136" s="12"/>
      <c r="J136" s="12"/>
      <c r="W136" s="619" t="s">
        <v>625</v>
      </c>
      <c r="X136" s="620">
        <v>0</v>
      </c>
      <c r="Y136" s="621">
        <v>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8" t="s">
        <v>102</v>
      </c>
      <c r="X137" s="391">
        <v>268</v>
      </c>
      <c r="Y137" s="392">
        <v>5831950945.2700005</v>
      </c>
      <c r="Z137" s="170"/>
    </row>
    <row r="138" spans="1:28" ht="15" customHeight="1" x14ac:dyDescent="0.35">
      <c r="A138" s="15"/>
      <c r="H138" s="12"/>
      <c r="I138" s="12"/>
      <c r="J138" s="12"/>
      <c r="W138" s="328" t="s">
        <v>6</v>
      </c>
      <c r="X138" s="391">
        <f>SUM(X128:X137)</f>
        <v>904</v>
      </c>
      <c r="Y138" s="392">
        <f>SUM(Y128:Y137)</f>
        <v>11918790463.060001</v>
      </c>
      <c r="Z138" s="170"/>
    </row>
    <row r="139" spans="1:28" ht="21" customHeight="1" x14ac:dyDescent="0.25">
      <c r="A139" s="26"/>
      <c r="B139" s="674" t="s">
        <v>157</v>
      </c>
      <c r="C139" s="674"/>
      <c r="D139" s="674"/>
      <c r="E139" s="666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5" t="s">
        <v>24</v>
      </c>
      <c r="C141" s="346" t="s">
        <v>3</v>
      </c>
      <c r="D141" s="399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72" t="s">
        <v>26</v>
      </c>
      <c r="C142" s="355">
        <f t="shared" ref="C142:D144" si="8">X147</f>
        <v>578</v>
      </c>
      <c r="D142" s="365">
        <f>Y147</f>
        <v>8005394272.5799999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72" t="s">
        <v>274</v>
      </c>
      <c r="C143" s="355">
        <f t="shared" si="8"/>
        <v>6</v>
      </c>
      <c r="D143" s="365">
        <f>Y148</f>
        <v>78100496.609999999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72" t="s">
        <v>27</v>
      </c>
      <c r="C144" s="355">
        <f t="shared" si="8"/>
        <v>320</v>
      </c>
      <c r="D144" s="365">
        <f t="shared" si="8"/>
        <v>3835295693.8699999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72" t="s">
        <v>158</v>
      </c>
      <c r="C145" s="355">
        <v>0</v>
      </c>
      <c r="D145" s="365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5" t="s">
        <v>6</v>
      </c>
      <c r="C146" s="371">
        <f>SUM(C142:C145)</f>
        <v>904</v>
      </c>
      <c r="D146" s="408">
        <f>SUM(D142:D145)</f>
        <v>11918790463.059999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57"/>
      <c r="W146" s="382" t="s">
        <v>25</v>
      </c>
      <c r="X146" s="382" t="s">
        <v>208</v>
      </c>
      <c r="Y146" s="382" t="s">
        <v>43</v>
      </c>
      <c r="AA146" s="19"/>
      <c r="AB146" s="5"/>
    </row>
    <row r="147" spans="1:28" ht="15" customHeight="1" x14ac:dyDescent="0.35">
      <c r="A147" s="15"/>
      <c r="B147" s="511" t="s">
        <v>280</v>
      </c>
      <c r="C147" s="373"/>
      <c r="D147" s="373"/>
      <c r="E147" s="374"/>
      <c r="H147" s="12"/>
      <c r="I147" s="12"/>
      <c r="J147" s="12"/>
      <c r="W147" s="328" t="s">
        <v>95</v>
      </c>
      <c r="X147">
        <v>578</v>
      </c>
      <c r="Y147" s="390">
        <v>8005394272.5799999</v>
      </c>
      <c r="AB147" s="5"/>
    </row>
    <row r="148" spans="1:28" ht="15" customHeight="1" x14ac:dyDescent="0.35">
      <c r="A148" s="15"/>
      <c r="B148" s="676"/>
      <c r="C148" s="676"/>
      <c r="D148" s="676"/>
      <c r="E148" s="676"/>
      <c r="H148" s="12"/>
      <c r="I148" s="12"/>
      <c r="J148" s="12"/>
      <c r="W148" s="328" t="s">
        <v>271</v>
      </c>
      <c r="X148" s="391">
        <v>6</v>
      </c>
      <c r="Y148" s="392">
        <v>78100496.609999999</v>
      </c>
      <c r="Z148" s="154"/>
    </row>
    <row r="149" spans="1:28" ht="29.15" customHeight="1" x14ac:dyDescent="0.25">
      <c r="A149" s="15"/>
      <c r="B149" s="676"/>
      <c r="C149" s="676"/>
      <c r="D149" s="676"/>
      <c r="E149" s="676"/>
      <c r="G149" s="64"/>
      <c r="H149" s="12"/>
      <c r="I149" s="12"/>
      <c r="J149" s="12"/>
      <c r="W149" s="234" t="s">
        <v>94</v>
      </c>
      <c r="X149" s="393">
        <v>320</v>
      </c>
      <c r="Y149" s="394">
        <v>3835295693.8699999</v>
      </c>
      <c r="AA149" s="143"/>
    </row>
    <row r="150" spans="1:28" ht="18" customHeight="1" x14ac:dyDescent="0.25">
      <c r="A150" s="15"/>
      <c r="B150" s="676"/>
      <c r="C150" s="676"/>
      <c r="D150" s="676"/>
      <c r="E150" s="676"/>
      <c r="H150" s="12"/>
      <c r="I150" s="12"/>
      <c r="J150" s="12"/>
      <c r="W150" s="233" t="s">
        <v>6</v>
      </c>
      <c r="X150" s="235">
        <f>SUM(X147:X149)</f>
        <v>904</v>
      </c>
      <c r="Y150" s="236">
        <f>SUM(Y147:Y149)</f>
        <v>11918790463.059999</v>
      </c>
    </row>
    <row r="151" spans="1:28" ht="18" customHeight="1" x14ac:dyDescent="0.25">
      <c r="A151" s="15"/>
      <c r="E151" s="422"/>
      <c r="H151" s="12"/>
      <c r="I151" s="12"/>
      <c r="J151" s="12"/>
    </row>
    <row r="152" spans="1:28" ht="18" customHeight="1" x14ac:dyDescent="0.25">
      <c r="A152" s="15"/>
      <c r="B152" s="423"/>
      <c r="C152" s="424"/>
      <c r="D152" s="424"/>
      <c r="E152" s="361"/>
      <c r="I152" s="65"/>
      <c r="J152" s="63"/>
      <c r="W152" s="165"/>
    </row>
    <row r="153" spans="1:28" ht="18" customHeight="1" x14ac:dyDescent="0.25">
      <c r="A153" s="15"/>
      <c r="B153" s="423"/>
      <c r="C153" s="372"/>
      <c r="D153" s="372"/>
      <c r="E153" s="361"/>
      <c r="I153" s="65"/>
      <c r="J153" s="63"/>
    </row>
    <row r="154" spans="1:28" ht="18" customHeight="1" x14ac:dyDescent="0.25">
      <c r="A154" s="15"/>
      <c r="B154" s="423"/>
      <c r="C154" s="372"/>
      <c r="D154" s="372"/>
      <c r="E154" s="361"/>
      <c r="I154" s="65"/>
      <c r="J154" s="63"/>
    </row>
    <row r="155" spans="1:28" ht="18" customHeight="1" x14ac:dyDescent="0.25">
      <c r="A155" s="15"/>
      <c r="B155" s="423"/>
      <c r="C155" s="372"/>
      <c r="D155" s="372"/>
      <c r="E155" s="422"/>
      <c r="I155" s="65"/>
      <c r="J155" s="12"/>
    </row>
    <row r="156" spans="1:28" ht="26.25" customHeight="1" x14ac:dyDescent="0.25">
      <c r="A156" s="26"/>
      <c r="B156" s="674" t="s">
        <v>183</v>
      </c>
      <c r="C156" s="674"/>
      <c r="D156" s="674"/>
      <c r="E156" s="666"/>
      <c r="J156" s="12"/>
      <c r="Z156" s="154"/>
    </row>
    <row r="157" spans="1:28" ht="15" customHeight="1" x14ac:dyDescent="0.25">
      <c r="A157" s="15"/>
      <c r="E157" s="425"/>
      <c r="J157" s="12"/>
      <c r="Z157" s="266" t="s">
        <v>43</v>
      </c>
    </row>
    <row r="158" spans="1:28" ht="15" customHeight="1" x14ac:dyDescent="0.25">
      <c r="A158" s="26"/>
      <c r="B158" s="426" t="s">
        <v>121</v>
      </c>
      <c r="C158" s="427" t="s">
        <v>3</v>
      </c>
      <c r="D158" s="399" t="s">
        <v>96</v>
      </c>
      <c r="E158" s="2" t="s">
        <v>220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8" t="s">
        <v>117</v>
      </c>
      <c r="C159" s="355">
        <f t="shared" ref="C159:D161" si="9">X160</f>
        <v>486</v>
      </c>
      <c r="D159" s="365">
        <f t="shared" si="9"/>
        <v>6139194184.7900066</v>
      </c>
      <c r="G159" s="19"/>
      <c r="H159" s="19"/>
      <c r="I159" s="12"/>
      <c r="L159" s="22"/>
      <c r="M159" s="19"/>
      <c r="P159" s="22"/>
      <c r="V159" s="157"/>
      <c r="W159" s="171"/>
      <c r="X159" s="264" t="s">
        <v>57</v>
      </c>
      <c r="Y159" s="265" t="s">
        <v>58</v>
      </c>
      <c r="AA159" s="19"/>
    </row>
    <row r="160" spans="1:28" s="35" customFormat="1" ht="28.5" customHeight="1" x14ac:dyDescent="0.25">
      <c r="A160" s="33"/>
      <c r="B160" s="428" t="s">
        <v>118</v>
      </c>
      <c r="C160" s="355">
        <f t="shared" si="9"/>
        <v>364</v>
      </c>
      <c r="D160" s="365">
        <f t="shared" si="9"/>
        <v>4982292683.0900059</v>
      </c>
      <c r="E160" s="355"/>
      <c r="L160" s="42"/>
      <c r="P160" s="42"/>
      <c r="Q160" s="42"/>
      <c r="R160" s="42"/>
      <c r="S160" s="42"/>
      <c r="T160" s="42"/>
      <c r="U160" s="42"/>
      <c r="V160" s="157"/>
      <c r="W160" s="299" t="s">
        <v>213</v>
      </c>
      <c r="X160">
        <v>486</v>
      </c>
      <c r="Y160">
        <v>6139194184.7900066</v>
      </c>
      <c r="Z160" s="139"/>
      <c r="AA160" s="19"/>
      <c r="AB160" s="19"/>
    </row>
    <row r="161" spans="1:33" s="35" customFormat="1" ht="29.25" customHeight="1" x14ac:dyDescent="0.25">
      <c r="A161" s="33"/>
      <c r="B161" s="428" t="s">
        <v>116</v>
      </c>
      <c r="C161" s="355">
        <f t="shared" si="9"/>
        <v>54</v>
      </c>
      <c r="D161" s="365">
        <f t="shared" si="9"/>
        <v>797303595.17999995</v>
      </c>
      <c r="E161" s="355"/>
      <c r="L161" s="42"/>
      <c r="P161" s="42"/>
      <c r="Q161" s="42"/>
      <c r="R161" s="42"/>
      <c r="S161" s="42"/>
      <c r="T161" s="42"/>
      <c r="U161" s="42"/>
      <c r="V161" s="157"/>
      <c r="W161" s="299" t="s">
        <v>214</v>
      </c>
      <c r="X161">
        <v>364</v>
      </c>
      <c r="Y161">
        <v>4982292683.0900059</v>
      </c>
      <c r="Z161" s="139"/>
      <c r="AA161" s="19"/>
      <c r="AB161" s="19"/>
      <c r="AC161" s="19"/>
    </row>
    <row r="162" spans="1:33" s="35" customFormat="1" x14ac:dyDescent="0.25">
      <c r="A162" s="33"/>
      <c r="B162" s="428" t="s">
        <v>159</v>
      </c>
      <c r="C162" s="355">
        <f>+X163</f>
        <v>0</v>
      </c>
      <c r="D162" s="365">
        <f>Y163</f>
        <v>0</v>
      </c>
      <c r="E162" s="355"/>
      <c r="L162" s="42"/>
      <c r="P162" s="42"/>
      <c r="Q162" s="42"/>
      <c r="R162" s="42"/>
      <c r="S162" s="42"/>
      <c r="T162" s="42"/>
      <c r="U162" s="42"/>
      <c r="V162" s="177"/>
      <c r="W162" s="299" t="s">
        <v>215</v>
      </c>
      <c r="X162">
        <v>54</v>
      </c>
      <c r="Y162">
        <v>797303595.17999995</v>
      </c>
      <c r="Z162" s="139"/>
      <c r="AA162" s="19"/>
      <c r="AB162" s="19"/>
      <c r="AC162" s="19"/>
    </row>
    <row r="163" spans="1:33" s="35" customFormat="1" x14ac:dyDescent="0.25">
      <c r="A163" s="33"/>
      <c r="B163" s="429" t="s">
        <v>6</v>
      </c>
      <c r="C163" s="430">
        <f>SUM(C159:C162)</f>
        <v>904</v>
      </c>
      <c r="D163" s="408">
        <f>SUM(D159:D162)</f>
        <v>11918790463.060013</v>
      </c>
      <c r="E163" s="355"/>
      <c r="L163" s="42"/>
      <c r="P163" s="97"/>
      <c r="Q163" s="97"/>
      <c r="R163" s="97"/>
      <c r="S163" s="97"/>
      <c r="T163" s="97"/>
      <c r="U163" s="97"/>
      <c r="V163" s="177"/>
      <c r="W163" s="176" t="s">
        <v>159</v>
      </c>
      <c r="X163" s="270">
        <v>0</v>
      </c>
      <c r="Y163" s="178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31"/>
      <c r="D164" s="431"/>
      <c r="E164" s="431"/>
      <c r="F164" s="48"/>
      <c r="G164" s="19"/>
      <c r="H164" s="19"/>
      <c r="J164" s="12"/>
      <c r="V164" s="177"/>
      <c r="W164" s="267" t="s">
        <v>6</v>
      </c>
      <c r="X164" s="268">
        <f>SUM(X160:X163)</f>
        <v>904</v>
      </c>
      <c r="Y164" s="269">
        <f>SUM(Y160:Y163)</f>
        <v>11918790463.060013</v>
      </c>
      <c r="Z164" s="154"/>
    </row>
    <row r="165" spans="1:33" ht="15" customHeight="1" x14ac:dyDescent="0.25">
      <c r="A165" s="15"/>
      <c r="B165" s="674" t="s">
        <v>279</v>
      </c>
      <c r="C165" s="674"/>
      <c r="D165" s="674"/>
      <c r="E165" s="666"/>
      <c r="F165" s="48"/>
      <c r="G165" s="19"/>
      <c r="H165" s="19"/>
      <c r="J165" s="12"/>
      <c r="Z165" s="177"/>
    </row>
    <row r="166" spans="1:33" s="259" customFormat="1" ht="25.5" customHeight="1" x14ac:dyDescent="0.3">
      <c r="A166" s="257"/>
      <c r="F166" s="258"/>
      <c r="G166" s="258"/>
      <c r="H166" s="258"/>
      <c r="I166" s="258"/>
      <c r="J166" s="258"/>
      <c r="M166" s="260"/>
      <c r="Q166" s="260"/>
      <c r="R166" s="260"/>
      <c r="S166" s="260"/>
      <c r="T166" s="260"/>
      <c r="U166" s="260"/>
      <c r="V166" s="260"/>
      <c r="W166" s="177"/>
      <c r="X166" s="177"/>
      <c r="Y166" s="177"/>
      <c r="Z166" s="177"/>
      <c r="AA166" s="255"/>
    </row>
    <row r="167" spans="1:33" s="12" customFormat="1" ht="54" customHeight="1" x14ac:dyDescent="0.25">
      <c r="A167" s="252"/>
      <c r="B167" s="675"/>
      <c r="C167" s="675"/>
      <c r="D167" s="675"/>
      <c r="E167" s="675"/>
      <c r="F167" s="153"/>
      <c r="G167" s="153"/>
      <c r="H167" s="153"/>
      <c r="I167" s="153"/>
      <c r="J167" s="153"/>
      <c r="K167" s="153"/>
      <c r="L167" s="153"/>
      <c r="M167" s="271"/>
      <c r="Q167" s="253"/>
      <c r="R167" s="253"/>
      <c r="S167" s="253"/>
      <c r="T167" s="253"/>
      <c r="U167" s="253"/>
      <c r="V167" s="253"/>
      <c r="W167" s="177"/>
      <c r="X167" s="177"/>
      <c r="Y167" s="177"/>
      <c r="Z167" s="263"/>
      <c r="AA167" s="256"/>
    </row>
    <row r="168" spans="1:33" ht="23.25" customHeight="1" x14ac:dyDescent="0.3">
      <c r="A168" s="15"/>
      <c r="B168" s="431"/>
      <c r="C168" s="431"/>
      <c r="D168" s="431"/>
      <c r="E168" s="431"/>
      <c r="F168" s="262"/>
      <c r="G168" s="48"/>
      <c r="H168" s="153"/>
      <c r="I168" s="153"/>
      <c r="J168" s="153"/>
      <c r="K168" s="153"/>
      <c r="L168" s="153"/>
      <c r="M168" s="271"/>
      <c r="W168" s="171"/>
      <c r="X168" s="172"/>
      <c r="Y168" s="173"/>
      <c r="Z168" s="179"/>
    </row>
    <row r="169" spans="1:33" ht="26.25" customHeight="1" x14ac:dyDescent="0.25">
      <c r="A169" s="26"/>
      <c r="B169" s="674" t="s">
        <v>184</v>
      </c>
      <c r="C169" s="674"/>
      <c r="D169" s="674"/>
      <c r="E169" s="666"/>
      <c r="J169" s="14"/>
      <c r="W169" s="261"/>
      <c r="X169" s="255"/>
      <c r="Y169" s="255"/>
      <c r="Z169" s="180"/>
    </row>
    <row r="170" spans="1:33" ht="15" customHeight="1" x14ac:dyDescent="0.25">
      <c r="A170" s="15"/>
      <c r="E170" s="425"/>
      <c r="J170" s="14"/>
      <c r="W170" s="254"/>
      <c r="X170" s="256"/>
      <c r="Y170" s="256"/>
      <c r="Z170" s="180"/>
    </row>
    <row r="171" spans="1:33" ht="32.25" customHeight="1" x14ac:dyDescent="0.25">
      <c r="A171" s="15"/>
      <c r="B171" s="600" t="s">
        <v>136</v>
      </c>
      <c r="C171" s="696" t="s">
        <v>117</v>
      </c>
      <c r="D171" s="696"/>
      <c r="E171" s="696" t="s">
        <v>118</v>
      </c>
      <c r="F171" s="696"/>
      <c r="G171" s="696" t="s">
        <v>116</v>
      </c>
      <c r="H171" s="696"/>
      <c r="I171" s="696" t="s">
        <v>120</v>
      </c>
      <c r="J171" s="696"/>
      <c r="K171" s="696" t="s">
        <v>6</v>
      </c>
      <c r="L171" s="696"/>
      <c r="M171" s="29"/>
      <c r="W171" s="171"/>
      <c r="X171" s="148"/>
      <c r="Y171" s="148"/>
      <c r="Z171" s="689"/>
      <c r="AA171" s="689"/>
      <c r="AB171" s="687"/>
      <c r="AC171" s="687"/>
      <c r="AD171" s="687"/>
      <c r="AE171" s="687"/>
      <c r="AF171" s="688"/>
      <c r="AG171" s="688"/>
    </row>
    <row r="172" spans="1:33" ht="15" customHeight="1" x14ac:dyDescent="0.25">
      <c r="A172" s="15"/>
      <c r="B172" s="601" t="s">
        <v>19</v>
      </c>
      <c r="C172" s="601" t="s">
        <v>58</v>
      </c>
      <c r="D172" s="602" t="s">
        <v>43</v>
      </c>
      <c r="E172" s="601" t="s">
        <v>58</v>
      </c>
      <c r="F172" s="602" t="s">
        <v>43</v>
      </c>
      <c r="G172" s="601" t="s">
        <v>58</v>
      </c>
      <c r="H172" s="602" t="s">
        <v>43</v>
      </c>
      <c r="I172" s="601" t="s">
        <v>58</v>
      </c>
      <c r="J172" s="602" t="s">
        <v>43</v>
      </c>
      <c r="K172" s="603" t="s">
        <v>58</v>
      </c>
      <c r="L172" s="604" t="s">
        <v>233</v>
      </c>
      <c r="M172" s="19"/>
      <c r="P172" s="22"/>
      <c r="V172" s="182"/>
      <c r="W172" s="171"/>
      <c r="X172" s="180"/>
      <c r="Y172" s="180"/>
      <c r="Z172" s="183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605" t="s">
        <v>137</v>
      </c>
      <c r="C173" s="606">
        <v>9</v>
      </c>
      <c r="D173" s="607">
        <v>81.338999999999999</v>
      </c>
      <c r="E173" s="608">
        <v>29</v>
      </c>
      <c r="F173" s="609">
        <v>262.93299999999999</v>
      </c>
      <c r="G173" s="608">
        <v>9</v>
      </c>
      <c r="H173" s="609">
        <v>83.129000000000005</v>
      </c>
      <c r="I173" s="608">
        <v>0</v>
      </c>
      <c r="J173" s="610">
        <v>0</v>
      </c>
      <c r="K173" s="606">
        <v>47</v>
      </c>
      <c r="L173" s="611">
        <v>427.40100000000001</v>
      </c>
      <c r="P173" s="67"/>
      <c r="Q173" s="67"/>
      <c r="R173" s="67"/>
      <c r="S173" s="67"/>
      <c r="T173" s="67"/>
      <c r="U173" s="67"/>
      <c r="V173" s="184"/>
      <c r="W173" s="171"/>
      <c r="X173" s="180"/>
      <c r="Y173" s="180"/>
      <c r="Z173" s="186"/>
      <c r="AA173" s="125"/>
      <c r="AB173" s="126"/>
      <c r="AC173" s="125"/>
      <c r="AD173" s="127"/>
      <c r="AE173" s="127"/>
      <c r="AF173" s="52"/>
      <c r="AG173" s="52"/>
    </row>
    <row r="174" spans="1:33" s="29" customFormat="1" ht="30" customHeight="1" x14ac:dyDescent="0.25">
      <c r="A174" s="40"/>
      <c r="B174" s="605" t="s">
        <v>138</v>
      </c>
      <c r="C174" s="606">
        <v>156</v>
      </c>
      <c r="D174" s="607">
        <v>3076.5110878200021</v>
      </c>
      <c r="E174" s="608">
        <v>101</v>
      </c>
      <c r="F174" s="609">
        <v>2467.3471218399995</v>
      </c>
      <c r="G174" s="608">
        <v>11</v>
      </c>
      <c r="H174" s="609">
        <v>288.09273561000003</v>
      </c>
      <c r="I174" s="608">
        <v>0</v>
      </c>
      <c r="J174" s="610">
        <v>0</v>
      </c>
      <c r="K174" s="606">
        <v>268</v>
      </c>
      <c r="L174" s="611">
        <v>5831.9509452700022</v>
      </c>
      <c r="P174" s="67"/>
      <c r="Q174" s="67"/>
      <c r="R174" s="67"/>
      <c r="S174" s="67"/>
      <c r="T174" s="67"/>
      <c r="U174" s="67"/>
      <c r="V174" s="184"/>
      <c r="W174" s="181"/>
      <c r="X174" s="689"/>
      <c r="Y174" s="689"/>
      <c r="Z174" s="186"/>
      <c r="AA174" s="125"/>
      <c r="AB174" s="126"/>
      <c r="AC174" s="125"/>
      <c r="AD174" s="127"/>
      <c r="AE174" s="127"/>
      <c r="AF174" s="52"/>
      <c r="AG174" s="52"/>
    </row>
    <row r="175" spans="1:33" s="29" customFormat="1" ht="45" customHeight="1" x14ac:dyDescent="0.25">
      <c r="A175" s="40"/>
      <c r="B175" s="605" t="s">
        <v>200</v>
      </c>
      <c r="C175" s="606">
        <v>0</v>
      </c>
      <c r="D175" s="607">
        <v>0</v>
      </c>
      <c r="E175" s="608">
        <v>0</v>
      </c>
      <c r="F175" s="609">
        <v>0</v>
      </c>
      <c r="G175" s="608">
        <v>0</v>
      </c>
      <c r="H175" s="609">
        <v>0</v>
      </c>
      <c r="I175" s="608">
        <v>0</v>
      </c>
      <c r="J175" s="610">
        <v>0</v>
      </c>
      <c r="K175" s="606">
        <v>0</v>
      </c>
      <c r="L175" s="611">
        <v>0</v>
      </c>
      <c r="N175" s="114"/>
      <c r="P175" s="67"/>
      <c r="Q175" s="67"/>
      <c r="R175" s="67"/>
      <c r="S175" s="67"/>
      <c r="T175" s="67"/>
      <c r="U175" s="67"/>
      <c r="V175" s="184"/>
      <c r="W175" s="182"/>
      <c r="X175" s="183"/>
      <c r="Y175" s="182"/>
      <c r="Z175" s="186"/>
      <c r="AA175" s="125"/>
      <c r="AB175" s="126"/>
      <c r="AC175" s="125"/>
      <c r="AD175" s="127"/>
      <c r="AE175" s="127"/>
      <c r="AF175" s="52"/>
      <c r="AG175" s="52"/>
    </row>
    <row r="176" spans="1:33" s="29" customFormat="1" ht="21" customHeight="1" x14ac:dyDescent="0.25">
      <c r="A176" s="40"/>
      <c r="B176" s="605" t="s">
        <v>139</v>
      </c>
      <c r="C176" s="606">
        <v>39</v>
      </c>
      <c r="D176" s="607">
        <v>350.16309697000003</v>
      </c>
      <c r="E176" s="608">
        <v>30</v>
      </c>
      <c r="F176" s="609">
        <v>294.65756125000001</v>
      </c>
      <c r="G176" s="608">
        <v>0</v>
      </c>
      <c r="H176" s="609">
        <v>0</v>
      </c>
      <c r="I176" s="608">
        <v>0</v>
      </c>
      <c r="J176" s="610">
        <v>0</v>
      </c>
      <c r="K176" s="606">
        <v>69</v>
      </c>
      <c r="L176" s="611">
        <v>644.82065822000004</v>
      </c>
      <c r="P176" s="67"/>
      <c r="Q176" s="67"/>
      <c r="R176" s="67"/>
      <c r="S176" s="67"/>
      <c r="T176" s="67"/>
      <c r="U176" s="67"/>
      <c r="V176" s="184"/>
      <c r="W176" s="185"/>
      <c r="X176" s="186"/>
      <c r="Y176" s="185"/>
      <c r="Z176" s="186"/>
      <c r="AA176" s="125"/>
      <c r="AB176" s="126"/>
      <c r="AC176" s="125"/>
      <c r="AD176" s="127"/>
      <c r="AE176" s="127"/>
      <c r="AF176" s="52"/>
      <c r="AG176" s="52"/>
    </row>
    <row r="177" spans="1:27" s="29" customFormat="1" ht="22.5" customHeight="1" x14ac:dyDescent="0.25">
      <c r="A177" s="40"/>
      <c r="B177" s="605" t="s">
        <v>140</v>
      </c>
      <c r="C177" s="606">
        <v>264</v>
      </c>
      <c r="D177" s="607">
        <v>2399.0749999999998</v>
      </c>
      <c r="E177" s="608">
        <v>196</v>
      </c>
      <c r="F177" s="609">
        <v>1869.434</v>
      </c>
      <c r="G177" s="608">
        <v>33</v>
      </c>
      <c r="H177" s="609">
        <v>412.13185956999996</v>
      </c>
      <c r="I177" s="608">
        <v>0</v>
      </c>
      <c r="J177" s="610">
        <v>0</v>
      </c>
      <c r="K177" s="606">
        <v>493</v>
      </c>
      <c r="L177" s="611">
        <v>4680.6408595699995</v>
      </c>
      <c r="P177" s="67"/>
      <c r="Q177" s="67"/>
      <c r="W177" s="185"/>
      <c r="X177" s="186"/>
      <c r="Y177" s="185"/>
    </row>
    <row r="178" spans="1:27" s="29" customFormat="1" ht="31.5" customHeight="1" x14ac:dyDescent="0.25">
      <c r="A178" s="40"/>
      <c r="B178" s="605" t="s">
        <v>141</v>
      </c>
      <c r="C178" s="606">
        <v>5</v>
      </c>
      <c r="D178" s="607">
        <v>69.75</v>
      </c>
      <c r="E178" s="608">
        <v>2</v>
      </c>
      <c r="F178" s="609">
        <v>18.553999999999998</v>
      </c>
      <c r="G178" s="608">
        <v>0</v>
      </c>
      <c r="H178" s="609">
        <v>0</v>
      </c>
      <c r="I178" s="608">
        <v>0</v>
      </c>
      <c r="J178" s="610">
        <v>0</v>
      </c>
      <c r="K178" s="606">
        <v>7</v>
      </c>
      <c r="L178" s="611">
        <v>88.304000000000002</v>
      </c>
      <c r="N178" s="114"/>
      <c r="P178" s="67"/>
      <c r="Q178" s="67"/>
      <c r="W178" s="185"/>
      <c r="X178" s="186"/>
      <c r="Y178" s="185"/>
    </row>
    <row r="179" spans="1:27" s="29" customFormat="1" ht="39" customHeight="1" x14ac:dyDescent="0.25">
      <c r="A179" s="40"/>
      <c r="B179" s="605" t="s">
        <v>142</v>
      </c>
      <c r="C179" s="606">
        <v>13</v>
      </c>
      <c r="D179" s="607">
        <v>162.35599999999999</v>
      </c>
      <c r="E179" s="606">
        <v>6</v>
      </c>
      <c r="F179" s="609">
        <v>69.367000000000004</v>
      </c>
      <c r="G179" s="608">
        <v>1</v>
      </c>
      <c r="H179" s="607">
        <v>13.95</v>
      </c>
      <c r="I179" s="608">
        <v>0</v>
      </c>
      <c r="J179" s="610">
        <v>0</v>
      </c>
      <c r="K179" s="606">
        <v>20</v>
      </c>
      <c r="L179" s="611">
        <v>245.673</v>
      </c>
      <c r="N179" s="114"/>
      <c r="P179" s="67"/>
      <c r="Q179" s="67"/>
      <c r="W179" s="185"/>
      <c r="X179" s="186"/>
      <c r="Y179" s="185"/>
    </row>
    <row r="180" spans="1:27" s="29" customFormat="1" ht="30" customHeight="1" x14ac:dyDescent="0.25">
      <c r="A180" s="40"/>
      <c r="B180" s="605" t="s">
        <v>217</v>
      </c>
      <c r="C180" s="606">
        <v>0</v>
      </c>
      <c r="D180" s="607">
        <v>0</v>
      </c>
      <c r="E180" s="606">
        <v>0</v>
      </c>
      <c r="F180" s="609">
        <v>0</v>
      </c>
      <c r="G180" s="608">
        <v>0</v>
      </c>
      <c r="H180" s="607">
        <v>0</v>
      </c>
      <c r="I180" s="608">
        <v>0</v>
      </c>
      <c r="J180" s="610">
        <v>0</v>
      </c>
      <c r="K180" s="606">
        <v>0</v>
      </c>
      <c r="L180" s="611">
        <v>0</v>
      </c>
      <c r="N180" s="114"/>
      <c r="P180" s="67"/>
      <c r="Q180" s="67"/>
    </row>
    <row r="181" spans="1:27" s="29" customFormat="1" ht="30" customHeight="1" x14ac:dyDescent="0.25">
      <c r="A181" s="40"/>
      <c r="B181" s="623" t="s">
        <v>201</v>
      </c>
      <c r="C181" s="624">
        <v>0</v>
      </c>
      <c r="D181" s="625">
        <v>0</v>
      </c>
      <c r="E181" s="624">
        <v>0</v>
      </c>
      <c r="F181" s="626">
        <v>0</v>
      </c>
      <c r="G181" s="627">
        <v>0</v>
      </c>
      <c r="H181" s="625">
        <v>0</v>
      </c>
      <c r="I181" s="627">
        <v>0</v>
      </c>
      <c r="J181" s="628">
        <v>0</v>
      </c>
      <c r="K181" s="624">
        <v>0</v>
      </c>
      <c r="L181" s="629">
        <v>0</v>
      </c>
      <c r="N181" s="114"/>
      <c r="P181" s="67"/>
      <c r="Q181" s="67"/>
    </row>
    <row r="182" spans="1:27" s="29" customFormat="1" ht="13" x14ac:dyDescent="0.25">
      <c r="A182" s="40"/>
      <c r="B182" s="612" t="s">
        <v>268</v>
      </c>
      <c r="C182" s="613">
        <v>486</v>
      </c>
      <c r="D182" s="614">
        <v>6139.1941847900016</v>
      </c>
      <c r="E182" s="613">
        <v>364</v>
      </c>
      <c r="F182" s="614">
        <v>4982.2926830899996</v>
      </c>
      <c r="G182" s="613">
        <v>54</v>
      </c>
      <c r="H182" s="614">
        <v>797.30359518</v>
      </c>
      <c r="I182" s="613">
        <v>0</v>
      </c>
      <c r="J182" s="615">
        <v>0</v>
      </c>
      <c r="K182" s="616">
        <v>904</v>
      </c>
      <c r="L182" s="615">
        <v>11918.790463060002</v>
      </c>
      <c r="P182" s="67"/>
      <c r="Q182" s="67"/>
    </row>
    <row r="183" spans="1:27" x14ac:dyDescent="0.25">
      <c r="A183" s="15"/>
      <c r="C183" s="372"/>
      <c r="D183" s="372"/>
      <c r="E183" s="422"/>
      <c r="I183" s="65"/>
      <c r="J183" s="63"/>
      <c r="W183" s="29"/>
      <c r="X183" s="29"/>
      <c r="Y183" s="29"/>
    </row>
    <row r="184" spans="1:27" ht="18" customHeight="1" x14ac:dyDescent="0.25">
      <c r="A184" s="15"/>
      <c r="B184" s="423"/>
      <c r="C184" s="347"/>
      <c r="D184" s="347"/>
      <c r="E184" s="422"/>
      <c r="F184" s="68"/>
      <c r="H184" s="664"/>
      <c r="I184" s="65"/>
      <c r="J184" s="63"/>
      <c r="L184" s="386"/>
      <c r="W184" s="29"/>
      <c r="X184" s="29"/>
      <c r="Y184" s="29"/>
    </row>
    <row r="185" spans="1:27" s="311" customFormat="1" ht="26.25" customHeight="1" x14ac:dyDescent="0.25">
      <c r="A185" s="561"/>
      <c r="B185" s="677" t="s">
        <v>202</v>
      </c>
      <c r="C185" s="677"/>
      <c r="D185" s="677"/>
      <c r="E185" s="677"/>
      <c r="F185" s="540" t="s">
        <v>283</v>
      </c>
      <c r="G185" s="540"/>
      <c r="H185" s="540"/>
      <c r="I185" s="118"/>
      <c r="J185" s="118"/>
      <c r="K185" s="327"/>
      <c r="L185" s="327"/>
      <c r="M185" s="562"/>
      <c r="Q185" s="562"/>
      <c r="R185" s="562"/>
      <c r="S185" s="562"/>
      <c r="T185" s="562"/>
      <c r="U185" s="562"/>
      <c r="V185" s="562"/>
      <c r="W185" s="29"/>
      <c r="X185" s="29"/>
      <c r="Y185" s="29"/>
      <c r="Z185" s="145"/>
      <c r="AA185" s="145"/>
    </row>
    <row r="186" spans="1:27" ht="10.5" customHeight="1" x14ac:dyDescent="0.25">
      <c r="A186" s="26"/>
      <c r="B186" s="362"/>
      <c r="C186" s="363"/>
      <c r="D186" s="363"/>
      <c r="G186" s="25"/>
      <c r="H186" s="27"/>
      <c r="J186" s="39"/>
      <c r="K186" s="68"/>
      <c r="L186" s="68"/>
    </row>
    <row r="187" spans="1:27" ht="26" x14ac:dyDescent="0.25">
      <c r="A187" s="15"/>
      <c r="B187" s="435" t="s">
        <v>28</v>
      </c>
      <c r="C187" s="436" t="s">
        <v>3</v>
      </c>
      <c r="D187" s="437" t="s">
        <v>96</v>
      </c>
      <c r="F187" s="138" t="s">
        <v>28</v>
      </c>
      <c r="G187" s="34" t="s">
        <v>175</v>
      </c>
      <c r="H187" s="137" t="s">
        <v>176</v>
      </c>
      <c r="I187" s="39"/>
      <c r="J187" s="111"/>
      <c r="K187" s="68"/>
      <c r="L187" s="22"/>
      <c r="M187" s="19"/>
      <c r="P187" s="22"/>
    </row>
    <row r="188" spans="1:27" x14ac:dyDescent="0.25">
      <c r="A188" s="15"/>
      <c r="B188" s="372" t="s">
        <v>59</v>
      </c>
      <c r="C188" s="355">
        <v>0</v>
      </c>
      <c r="D188" s="365">
        <v>0</v>
      </c>
      <c r="F188" s="36" t="s">
        <v>59</v>
      </c>
      <c r="G188" s="35">
        <v>27</v>
      </c>
      <c r="H188" s="35">
        <v>0</v>
      </c>
      <c r="I188" s="39"/>
      <c r="J188" s="68"/>
      <c r="L188" s="22"/>
      <c r="M188" s="19"/>
      <c r="P188" s="22"/>
      <c r="W188" s="146"/>
      <c r="X188" s="145"/>
      <c r="Y188" s="145"/>
    </row>
    <row r="189" spans="1:27" hidden="1" x14ac:dyDescent="0.25">
      <c r="A189" s="15"/>
      <c r="B189" s="372" t="s">
        <v>32</v>
      </c>
      <c r="C189" s="355">
        <v>0</v>
      </c>
      <c r="D189" s="365">
        <v>0</v>
      </c>
      <c r="F189" s="36" t="s">
        <v>32</v>
      </c>
      <c r="G189" s="35">
        <v>0</v>
      </c>
      <c r="H189" s="35">
        <v>0</v>
      </c>
      <c r="I189" s="39"/>
      <c r="L189" s="22"/>
      <c r="M189" s="19"/>
      <c r="P189" s="22"/>
    </row>
    <row r="190" spans="1:27" hidden="1" x14ac:dyDescent="0.25">
      <c r="A190" s="15"/>
      <c r="B190" s="372" t="s">
        <v>33</v>
      </c>
      <c r="C190" s="355">
        <v>0</v>
      </c>
      <c r="D190" s="365">
        <v>0</v>
      </c>
      <c r="F190" s="36" t="s">
        <v>33</v>
      </c>
      <c r="G190" s="35">
        <v>0</v>
      </c>
      <c r="H190" s="35">
        <v>0</v>
      </c>
      <c r="I190" s="39"/>
      <c r="L190" s="22"/>
      <c r="M190" s="19"/>
      <c r="P190" s="22"/>
    </row>
    <row r="191" spans="1:27" hidden="1" x14ac:dyDescent="0.25">
      <c r="A191" s="15"/>
      <c r="B191" s="372" t="s">
        <v>34</v>
      </c>
      <c r="C191" s="355">
        <v>0</v>
      </c>
      <c r="D191" s="365">
        <v>0</v>
      </c>
      <c r="F191" s="36" t="s">
        <v>34</v>
      </c>
      <c r="G191" s="35">
        <v>0</v>
      </c>
      <c r="H191" s="35">
        <v>0</v>
      </c>
      <c r="I191" s="39"/>
      <c r="L191" s="22"/>
      <c r="M191" s="19"/>
      <c r="P191" s="22"/>
    </row>
    <row r="192" spans="1:27" hidden="1" x14ac:dyDescent="0.25">
      <c r="A192" s="15"/>
      <c r="B192" s="372" t="s">
        <v>35</v>
      </c>
      <c r="C192" s="355">
        <v>0</v>
      </c>
      <c r="D192" s="365">
        <v>0</v>
      </c>
      <c r="F192" s="36" t="s">
        <v>35</v>
      </c>
      <c r="G192" s="35">
        <v>0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72" t="s">
        <v>31</v>
      </c>
      <c r="C193" s="355">
        <v>0</v>
      </c>
      <c r="D193" s="365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hidden="1" x14ac:dyDescent="0.25">
      <c r="A194" s="15"/>
      <c r="B194" s="372" t="s">
        <v>36</v>
      </c>
      <c r="C194" s="355">
        <v>0</v>
      </c>
      <c r="D194" s="365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hidden="1" x14ac:dyDescent="0.25">
      <c r="A195" s="15"/>
      <c r="B195" s="372" t="s">
        <v>37</v>
      </c>
      <c r="C195" s="355">
        <v>0</v>
      </c>
      <c r="D195" s="365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40" hidden="1" x14ac:dyDescent="0.25">
      <c r="A196" s="15"/>
      <c r="B196" s="372" t="s">
        <v>41</v>
      </c>
      <c r="C196" s="438">
        <v>0</v>
      </c>
      <c r="D196" s="428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54"/>
      <c r="W196" s="142"/>
      <c r="AA196" s="19"/>
      <c r="AB196" s="16"/>
    </row>
    <row r="197" spans="1:40" hidden="1" x14ac:dyDescent="0.25">
      <c r="A197" s="15"/>
      <c r="B197" s="372" t="s">
        <v>39</v>
      </c>
      <c r="C197" s="438">
        <v>0</v>
      </c>
      <c r="D197" s="428">
        <v>0</v>
      </c>
      <c r="F197" s="36" t="s">
        <v>39</v>
      </c>
      <c r="G197" s="35">
        <v>0</v>
      </c>
      <c r="H197" s="35">
        <v>0</v>
      </c>
      <c r="I197" s="39"/>
      <c r="J197" s="113"/>
      <c r="L197" s="22"/>
      <c r="M197" s="19"/>
      <c r="P197" s="22"/>
      <c r="V197" s="154"/>
      <c r="W197" s="142"/>
      <c r="AA197" s="19"/>
      <c r="AB197" s="16"/>
    </row>
    <row r="198" spans="1:40" hidden="1" x14ac:dyDescent="0.35">
      <c r="A198" s="15"/>
      <c r="B198" s="36" t="s">
        <v>40</v>
      </c>
      <c r="C198" s="438">
        <v>0</v>
      </c>
      <c r="D198" s="428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29"/>
      <c r="X198" s="329"/>
      <c r="Y198" s="329"/>
      <c r="AA198" s="19"/>
      <c r="AB198" s="16"/>
    </row>
    <row r="199" spans="1:40" hidden="1" x14ac:dyDescent="0.35">
      <c r="A199" s="15"/>
      <c r="B199" s="372" t="s">
        <v>60</v>
      </c>
      <c r="C199" s="438">
        <v>0</v>
      </c>
      <c r="D199" s="428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330"/>
      <c r="X199" s="331"/>
      <c r="Y199" s="331"/>
      <c r="AA199" s="19"/>
      <c r="AB199" s="16"/>
    </row>
    <row r="200" spans="1:40" x14ac:dyDescent="0.25">
      <c r="A200" s="15"/>
      <c r="B200" s="435" t="s">
        <v>29</v>
      </c>
      <c r="C200" s="344">
        <f>SUM(C188:C199)</f>
        <v>0</v>
      </c>
      <c r="D200" s="585">
        <f>SUM(D188:D199)</f>
        <v>0</v>
      </c>
      <c r="F200" s="138" t="s">
        <v>29</v>
      </c>
      <c r="G200" s="34">
        <f>SUM(G188:G199)</f>
        <v>27</v>
      </c>
      <c r="H200" s="34">
        <f>SUM(H188:H199)</f>
        <v>0</v>
      </c>
      <c r="I200" s="39"/>
      <c r="J200" s="68"/>
      <c r="K200" s="113"/>
      <c r="L200" s="22"/>
      <c r="M200" s="19"/>
      <c r="P200" s="22"/>
      <c r="V200" s="154"/>
      <c r="W200" s="142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30"/>
      <c r="X201" s="331"/>
      <c r="Y201" s="331"/>
      <c r="AC201" s="16"/>
    </row>
    <row r="202" spans="1:40" ht="18" customHeight="1" x14ac:dyDescent="0.35">
      <c r="A202" s="15"/>
      <c r="H202" s="39"/>
      <c r="I202" s="39"/>
      <c r="J202" s="39"/>
      <c r="W202" s="330"/>
      <c r="X202" s="331"/>
      <c r="Y202" s="331"/>
      <c r="AC202" s="16"/>
    </row>
    <row r="203" spans="1:40" ht="18" customHeight="1" x14ac:dyDescent="0.25">
      <c r="A203" s="15"/>
      <c r="B203" s="423"/>
      <c r="C203" s="372"/>
      <c r="D203" s="372"/>
      <c r="E203" s="422"/>
      <c r="H203" s="39"/>
      <c r="I203" s="39"/>
      <c r="J203" s="39"/>
      <c r="W203" s="142"/>
      <c r="AC203" s="16"/>
    </row>
    <row r="204" spans="1:40" ht="18" customHeight="1" x14ac:dyDescent="0.25">
      <c r="A204" s="15"/>
      <c r="B204" s="423"/>
      <c r="C204" s="372"/>
      <c r="D204" s="372"/>
      <c r="E204" s="422"/>
      <c r="H204" s="39"/>
      <c r="I204" s="39"/>
      <c r="J204" s="39"/>
      <c r="AC204" s="16"/>
    </row>
    <row r="205" spans="1:40" s="311" customFormat="1" ht="27.75" customHeight="1" x14ac:dyDescent="0.25">
      <c r="A205" s="561"/>
      <c r="B205" s="677" t="s">
        <v>236</v>
      </c>
      <c r="C205" s="677"/>
      <c r="D205" s="677"/>
      <c r="E205" s="677"/>
      <c r="G205" s="563"/>
      <c r="H205" s="563"/>
      <c r="I205" s="563"/>
      <c r="J205" s="563"/>
      <c r="L205" s="564"/>
      <c r="M205" s="562"/>
      <c r="Q205" s="565"/>
      <c r="R205" s="565"/>
      <c r="S205" s="565"/>
      <c r="T205" s="565"/>
      <c r="U205" s="565"/>
      <c r="V205" s="565"/>
      <c r="W205" s="154"/>
      <c r="X205" s="142"/>
      <c r="Y205" s="142"/>
      <c r="Z205" s="567"/>
      <c r="AA205" s="568"/>
      <c r="AB205" s="320"/>
      <c r="AC205" s="569"/>
      <c r="AD205" s="320"/>
      <c r="AE205" s="569"/>
      <c r="AF205" s="569"/>
    </row>
    <row r="206" spans="1:40" ht="18" customHeight="1" x14ac:dyDescent="0.25">
      <c r="A206" s="26"/>
      <c r="B206" s="362"/>
      <c r="C206" s="355"/>
      <c r="D206" s="592"/>
      <c r="E206" s="439"/>
      <c r="J206" s="18"/>
    </row>
    <row r="207" spans="1:40" ht="15" customHeight="1" x14ac:dyDescent="0.25">
      <c r="A207" s="15"/>
      <c r="B207" s="439"/>
      <c r="C207" s="697" t="s">
        <v>147</v>
      </c>
      <c r="D207" s="698"/>
      <c r="E207" s="692" t="s">
        <v>147</v>
      </c>
      <c r="F207" s="693"/>
      <c r="G207" s="699"/>
      <c r="H207" s="700"/>
      <c r="K207" s="692" t="s">
        <v>144</v>
      </c>
      <c r="L207" s="693"/>
      <c r="M207" s="692" t="s">
        <v>144</v>
      </c>
      <c r="N207" s="693"/>
      <c r="P207" s="22"/>
      <c r="Q207" s="19"/>
    </row>
    <row r="208" spans="1:40" x14ac:dyDescent="0.25">
      <c r="A208" s="15"/>
      <c r="B208" s="440"/>
      <c r="C208" s="690" t="s">
        <v>659</v>
      </c>
      <c r="D208" s="691"/>
      <c r="E208" s="690" t="s">
        <v>656</v>
      </c>
      <c r="F208" s="691"/>
      <c r="G208" s="709" t="s">
        <v>242</v>
      </c>
      <c r="H208" s="710"/>
      <c r="I208" s="68"/>
      <c r="K208" s="690" t="s">
        <v>659</v>
      </c>
      <c r="L208" s="691"/>
      <c r="M208" s="690" t="s">
        <v>656</v>
      </c>
      <c r="N208" s="691"/>
      <c r="O208" s="694" t="s">
        <v>242</v>
      </c>
      <c r="P208" s="695"/>
      <c r="W208" s="146"/>
      <c r="X208" s="145"/>
      <c r="Y208" s="566"/>
      <c r="Z208" s="310"/>
      <c r="AA208" s="310"/>
      <c r="AB208" s="311"/>
      <c r="AC208" s="312"/>
      <c r="AD208" s="312"/>
      <c r="AE208" s="312"/>
      <c r="AG208" s="142"/>
      <c r="AH208" s="701" t="s">
        <v>147</v>
      </c>
      <c r="AI208" s="701"/>
      <c r="AJ208" s="701"/>
      <c r="AL208" s="701" t="s">
        <v>144</v>
      </c>
      <c r="AM208" s="701"/>
      <c r="AN208" s="701"/>
    </row>
    <row r="209" spans="1:40" ht="15" customHeight="1" x14ac:dyDescent="0.25">
      <c r="A209" s="15"/>
      <c r="B209" s="441" t="s">
        <v>143</v>
      </c>
      <c r="C209" s="442" t="s">
        <v>58</v>
      </c>
      <c r="D209" s="443" t="s">
        <v>145</v>
      </c>
      <c r="E209" s="442" t="s">
        <v>58</v>
      </c>
      <c r="F209" s="141" t="s">
        <v>145</v>
      </c>
      <c r="G209" s="300" t="s">
        <v>657</v>
      </c>
      <c r="H209" s="141" t="s">
        <v>658</v>
      </c>
      <c r="I209" s="68"/>
      <c r="J209" s="84" t="s">
        <v>143</v>
      </c>
      <c r="K209" s="141" t="s">
        <v>58</v>
      </c>
      <c r="L209" s="141" t="s">
        <v>145</v>
      </c>
      <c r="M209" s="141" t="s">
        <v>58</v>
      </c>
      <c r="N209" s="141" t="s">
        <v>145</v>
      </c>
      <c r="O209" s="300" t="s">
        <v>657</v>
      </c>
      <c r="P209" s="141" t="s">
        <v>658</v>
      </c>
      <c r="V209" s="154"/>
      <c r="X209" s="187"/>
      <c r="Z209" s="314"/>
      <c r="AA209" s="311"/>
      <c r="AB209" s="315"/>
      <c r="AC209" s="315"/>
      <c r="AD209" s="315"/>
      <c r="AF209" s="189" t="s">
        <v>221</v>
      </c>
      <c r="AG209" s="282" t="s">
        <v>58</v>
      </c>
      <c r="AH209" s="190" t="s">
        <v>43</v>
      </c>
      <c r="AI209" s="190" t="s">
        <v>145</v>
      </c>
      <c r="AK209" s="282" t="s">
        <v>58</v>
      </c>
      <c r="AL209" s="190" t="s">
        <v>43</v>
      </c>
      <c r="AM209" s="190" t="s">
        <v>145</v>
      </c>
    </row>
    <row r="210" spans="1:40" ht="15" customHeight="1" x14ac:dyDescent="0.25">
      <c r="A210" s="15"/>
      <c r="B210" s="444" t="s">
        <v>129</v>
      </c>
      <c r="C210" s="506">
        <v>143</v>
      </c>
      <c r="D210" s="136">
        <v>9.173888111888111</v>
      </c>
      <c r="E210" s="517">
        <v>54</v>
      </c>
      <c r="F210" s="136">
        <v>9.4806851851851857</v>
      </c>
      <c r="G210" s="66">
        <f>C210-E210</f>
        <v>89</v>
      </c>
      <c r="H210" s="342">
        <f>D210-F210</f>
        <v>-0.30679707329707462</v>
      </c>
      <c r="I210" s="68"/>
      <c r="J210" s="85" t="s">
        <v>129</v>
      </c>
      <c r="K210" s="506">
        <v>707</v>
      </c>
      <c r="L210" s="136">
        <v>9.2009420084865621</v>
      </c>
      <c r="M210" s="506">
        <v>711</v>
      </c>
      <c r="N210" s="136">
        <v>9.146426160337553</v>
      </c>
      <c r="O210" s="66">
        <f>K210-M210</f>
        <v>-4</v>
      </c>
      <c r="P210" s="136">
        <f>L210-N210</f>
        <v>5.4515848149009116E-2</v>
      </c>
      <c r="V210" s="154"/>
      <c r="X210" s="188"/>
      <c r="Z210" s="318"/>
      <c r="AA210" s="311"/>
      <c r="AB210" s="319"/>
      <c r="AC210" s="320"/>
      <c r="AD210" s="320"/>
      <c r="AF210" s="283" t="s">
        <v>129</v>
      </c>
      <c r="AG210" s="192">
        <v>3200</v>
      </c>
      <c r="AH210" s="174">
        <v>21514.3410817</v>
      </c>
      <c r="AI210" s="174">
        <f>+AH210/AG210</f>
        <v>6.7232315880312505</v>
      </c>
      <c r="AK210" s="192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4" t="s">
        <v>146</v>
      </c>
      <c r="C211" s="506">
        <v>124</v>
      </c>
      <c r="D211" s="136">
        <v>20.642338558951611</v>
      </c>
      <c r="E211" s="517">
        <v>96</v>
      </c>
      <c r="F211" s="136">
        <v>19.422888816458336</v>
      </c>
      <c r="G211" s="66">
        <f>C211-E211</f>
        <v>28</v>
      </c>
      <c r="H211" s="342">
        <f>D211-F211</f>
        <v>1.2194497424932749</v>
      </c>
      <c r="I211" s="68"/>
      <c r="J211" s="85" t="s">
        <v>146</v>
      </c>
      <c r="K211" s="506">
        <v>197</v>
      </c>
      <c r="L211" s="136">
        <v>27.480834837868024</v>
      </c>
      <c r="M211" s="506">
        <v>134</v>
      </c>
      <c r="N211" s="136">
        <v>20.482548498134332</v>
      </c>
      <c r="O211" s="336">
        <f>K211-M211</f>
        <v>63</v>
      </c>
      <c r="P211" s="136">
        <f>L211-N211</f>
        <v>6.9982863397336921</v>
      </c>
      <c r="V211" s="154"/>
      <c r="X211" s="145"/>
      <c r="Y211" s="310"/>
      <c r="Z211" s="318"/>
      <c r="AA211" s="311"/>
      <c r="AB211" s="319"/>
      <c r="AC211" s="320"/>
      <c r="AD211" s="320"/>
      <c r="AF211" s="191" t="s">
        <v>146</v>
      </c>
      <c r="AG211" s="192">
        <v>613</v>
      </c>
      <c r="AH211" s="174">
        <v>11387.261850180001</v>
      </c>
      <c r="AI211" s="174">
        <f>+AH211/AG211</f>
        <v>18.576283605513868</v>
      </c>
      <c r="AK211" s="192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5" t="s">
        <v>6</v>
      </c>
      <c r="C212" s="120">
        <f>SUM(C210:C211)</f>
        <v>267</v>
      </c>
      <c r="D212" s="446"/>
      <c r="E212" s="518">
        <f>SUM(E210:E211)</f>
        <v>150</v>
      </c>
      <c r="F212" s="12"/>
      <c r="G212" s="3"/>
      <c r="J212" s="37" t="s">
        <v>6</v>
      </c>
      <c r="K212" s="120">
        <f>SUM(K210:K211)</f>
        <v>904</v>
      </c>
      <c r="L212" s="22"/>
      <c r="M212" s="120">
        <f>SUM(M210:M211)</f>
        <v>845</v>
      </c>
      <c r="O212" s="385"/>
      <c r="P212" s="22"/>
      <c r="Q212" s="19"/>
      <c r="W212" s="313"/>
      <c r="X212" s="314"/>
      <c r="Y212" s="314"/>
      <c r="Z212" s="323"/>
      <c r="AA212" s="145"/>
      <c r="AB212" s="311"/>
      <c r="AC212" s="324"/>
      <c r="AD212" s="325"/>
      <c r="AE212" s="311"/>
      <c r="AG212" s="193" t="s">
        <v>6</v>
      </c>
      <c r="AH212" s="194">
        <f>SUM(AG210:AG211)</f>
        <v>3813</v>
      </c>
      <c r="AI212" s="195"/>
      <c r="AJ212" s="142"/>
      <c r="AL212" s="194">
        <f>SUM(AK210:AK211)</f>
        <v>3668</v>
      </c>
      <c r="AM212" s="195"/>
      <c r="AN212" s="142"/>
    </row>
    <row r="213" spans="1:40" x14ac:dyDescent="0.25">
      <c r="A213" s="15"/>
      <c r="B213" s="447"/>
      <c r="C213" s="446"/>
      <c r="D213" s="446"/>
      <c r="E213" s="422"/>
      <c r="F213" s="131"/>
      <c r="G213" s="505"/>
      <c r="I213" s="131"/>
      <c r="J213" s="10"/>
      <c r="K213" s="131"/>
      <c r="L213" s="132"/>
      <c r="W213" s="316"/>
      <c r="X213" s="317"/>
      <c r="Y213" s="318"/>
      <c r="Z213" s="145"/>
      <c r="AA213" s="145"/>
      <c r="AB213" s="311"/>
      <c r="AC213" s="326"/>
      <c r="AD213" s="327"/>
      <c r="AE213" s="311"/>
    </row>
    <row r="214" spans="1:40" ht="18" customHeight="1" x14ac:dyDescent="0.25">
      <c r="A214" s="15"/>
      <c r="B214" s="423"/>
      <c r="C214" s="372"/>
      <c r="D214" s="498"/>
      <c r="E214" s="448"/>
      <c r="I214" s="301"/>
      <c r="J214" s="63"/>
      <c r="K214" s="21"/>
      <c r="L214" s="21"/>
      <c r="N214" s="21"/>
      <c r="O214" s="21"/>
      <c r="P214" s="301"/>
      <c r="W214" s="316"/>
      <c r="X214" s="317"/>
      <c r="Y214" s="318"/>
      <c r="Z214" s="145"/>
      <c r="AA214" s="145"/>
      <c r="AB214" s="311"/>
      <c r="AC214" s="326"/>
      <c r="AD214" s="327"/>
      <c r="AE214" s="311"/>
    </row>
    <row r="215" spans="1:40" ht="27.75" customHeight="1" x14ac:dyDescent="0.25">
      <c r="A215" s="26"/>
      <c r="B215" s="677" t="s">
        <v>162</v>
      </c>
      <c r="C215" s="677"/>
      <c r="D215" s="677"/>
      <c r="E215" s="677"/>
      <c r="H215" s="12"/>
      <c r="I215" s="12"/>
      <c r="J215" s="12"/>
      <c r="L215" s="65"/>
      <c r="N215" s="21"/>
      <c r="Q215" s="3"/>
      <c r="R215" s="3"/>
      <c r="S215" s="3"/>
      <c r="T215" s="3"/>
      <c r="U215" s="3"/>
      <c r="V215" s="3"/>
      <c r="X215" s="321"/>
      <c r="Y215" s="322"/>
      <c r="Z215" s="197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X216" s="145"/>
      <c r="Y216" s="145"/>
      <c r="Z216" s="197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5" t="s">
        <v>28</v>
      </c>
      <c r="C217" s="442" t="s">
        <v>3</v>
      </c>
      <c r="D217" s="449" t="s">
        <v>96</v>
      </c>
      <c r="F217" s="12"/>
      <c r="H217" s="12"/>
      <c r="I217" s="12"/>
      <c r="L217" s="22"/>
      <c r="M217" s="19"/>
      <c r="O217" s="21"/>
      <c r="P217" s="22"/>
      <c r="V217" s="154"/>
      <c r="X217" s="145"/>
      <c r="Y217" s="145"/>
      <c r="AA217" s="18"/>
      <c r="AB217" s="16"/>
      <c r="AC217" s="68"/>
    </row>
    <row r="218" spans="1:40" x14ac:dyDescent="0.3">
      <c r="A218" s="15"/>
      <c r="B218" s="372" t="s">
        <v>59</v>
      </c>
      <c r="C218" s="438">
        <v>904</v>
      </c>
      <c r="D218" s="365">
        <v>11918.790463060001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Y218" s="196"/>
      <c r="Z218" s="200"/>
      <c r="AA218" s="21"/>
      <c r="AB218" s="21"/>
      <c r="AC218" s="21"/>
      <c r="AD218" s="21"/>
      <c r="AE218" s="86"/>
    </row>
    <row r="219" spans="1:40" hidden="1" x14ac:dyDescent="0.3">
      <c r="A219" s="15"/>
      <c r="B219" s="372" t="s">
        <v>32</v>
      </c>
      <c r="C219" s="438">
        <v>0</v>
      </c>
      <c r="D219" s="365">
        <v>0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1"/>
      <c r="W219" s="144"/>
      <c r="Y219" s="196"/>
      <c r="Z219" s="200"/>
      <c r="AA219" s="21"/>
      <c r="AB219" s="21"/>
      <c r="AC219" s="21"/>
      <c r="AD219" s="21"/>
      <c r="AE219" s="87"/>
      <c r="AH219" s="702"/>
      <c r="AI219" s="702"/>
    </row>
    <row r="220" spans="1:40" hidden="1" x14ac:dyDescent="0.3">
      <c r="A220" s="15"/>
      <c r="B220" s="372" t="s">
        <v>33</v>
      </c>
      <c r="C220" s="438">
        <v>0</v>
      </c>
      <c r="D220" s="365">
        <v>0</v>
      </c>
      <c r="F220" s="12"/>
      <c r="H220" s="12"/>
      <c r="I220" s="12"/>
      <c r="L220" s="539"/>
      <c r="M220" s="19"/>
      <c r="O220" s="3"/>
      <c r="P220" s="21"/>
      <c r="Q220" s="21"/>
      <c r="R220" s="21"/>
      <c r="S220" s="21"/>
      <c r="T220" s="21"/>
      <c r="U220" s="21"/>
      <c r="V220" s="202"/>
      <c r="W220" s="142"/>
      <c r="X220" s="196"/>
      <c r="Z220" s="173"/>
      <c r="AA220" s="18"/>
      <c r="AB220" s="21"/>
      <c r="AC220" s="21"/>
      <c r="AD220" s="21"/>
      <c r="AE220" s="130"/>
      <c r="AH220" s="69"/>
      <c r="AI220" s="69"/>
    </row>
    <row r="221" spans="1:40" hidden="1" x14ac:dyDescent="0.3">
      <c r="A221" s="15"/>
      <c r="B221" s="372" t="s">
        <v>34</v>
      </c>
      <c r="C221" s="438">
        <v>0</v>
      </c>
      <c r="D221" s="365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/>
      <c r="Y221" s="172"/>
      <c r="Z221" s="200"/>
      <c r="AA221" s="21"/>
      <c r="AB221" s="21"/>
      <c r="AC221" s="21"/>
      <c r="AD221" s="21"/>
      <c r="AE221" s="86"/>
    </row>
    <row r="222" spans="1:40" hidden="1" x14ac:dyDescent="0.3">
      <c r="A222" s="15"/>
      <c r="B222" s="372" t="s">
        <v>35</v>
      </c>
      <c r="C222" s="438">
        <v>0</v>
      </c>
      <c r="D222" s="365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1"/>
      <c r="W222" s="142"/>
      <c r="X222" s="173">
        <v>1421</v>
      </c>
      <c r="Y222" s="172">
        <v>12252.63411767688</v>
      </c>
      <c r="Z222" s="200"/>
      <c r="AA222" s="21"/>
      <c r="AB222" s="21"/>
      <c r="AC222" s="21"/>
      <c r="AD222" s="21"/>
      <c r="AE222" s="87"/>
      <c r="AH222" s="702"/>
      <c r="AI222" s="702"/>
    </row>
    <row r="223" spans="1:40" hidden="1" x14ac:dyDescent="0.3">
      <c r="A223" s="15"/>
      <c r="B223" s="372" t="s">
        <v>31</v>
      </c>
      <c r="C223" s="438">
        <v>0</v>
      </c>
      <c r="D223" s="365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2"/>
      <c r="W223" s="142"/>
      <c r="X223" s="173">
        <v>1041</v>
      </c>
      <c r="Y223" s="172">
        <v>8292.7401420099995</v>
      </c>
      <c r="Z223" s="173"/>
      <c r="AA223" s="18"/>
      <c r="AB223" s="21"/>
      <c r="AC223" s="21"/>
      <c r="AD223" s="21"/>
      <c r="AE223" s="130"/>
      <c r="AH223" s="69"/>
      <c r="AI223" s="69"/>
    </row>
    <row r="224" spans="1:40" hidden="1" x14ac:dyDescent="0.3">
      <c r="A224" s="15"/>
      <c r="B224" s="372" t="s">
        <v>36</v>
      </c>
      <c r="C224" s="438">
        <v>0</v>
      </c>
      <c r="D224" s="365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770</v>
      </c>
      <c r="Y224" s="172">
        <v>6038.1425611800005</v>
      </c>
      <c r="Z224" s="200"/>
      <c r="AA224" s="21"/>
      <c r="AB224" s="21"/>
      <c r="AC224" s="21"/>
      <c r="AD224" s="21"/>
      <c r="AE224" s="86"/>
    </row>
    <row r="225" spans="1:35" hidden="1" x14ac:dyDescent="0.3">
      <c r="A225" s="15"/>
      <c r="B225" s="372" t="s">
        <v>37</v>
      </c>
      <c r="C225" s="438">
        <v>0</v>
      </c>
      <c r="D225" s="365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1"/>
      <c r="W225" s="142"/>
      <c r="X225" s="173">
        <v>1043</v>
      </c>
      <c r="Y225" s="172">
        <v>10247.784376600001</v>
      </c>
      <c r="Z225" s="200"/>
      <c r="AA225" s="21"/>
      <c r="AB225" s="21"/>
      <c r="AC225" s="21"/>
      <c r="AD225" s="21"/>
      <c r="AE225" s="87"/>
      <c r="AH225" s="702"/>
      <c r="AI225" s="702"/>
    </row>
    <row r="226" spans="1:35" hidden="1" x14ac:dyDescent="0.3">
      <c r="A226" s="15"/>
      <c r="B226" s="372" t="s">
        <v>41</v>
      </c>
      <c r="C226" s="438">
        <v>0</v>
      </c>
      <c r="D226" s="365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2"/>
      <c r="W226" s="142"/>
      <c r="X226" s="173">
        <v>1349</v>
      </c>
      <c r="Y226" s="172">
        <v>13272.00041705</v>
      </c>
      <c r="Z226" s="173"/>
      <c r="AA226" s="18"/>
      <c r="AB226" s="21"/>
      <c r="AC226" s="21"/>
      <c r="AD226" s="21"/>
      <c r="AE226" s="130"/>
      <c r="AH226" s="69"/>
      <c r="AI226" s="69"/>
    </row>
    <row r="227" spans="1:35" hidden="1" x14ac:dyDescent="0.3">
      <c r="A227" s="15"/>
      <c r="B227" s="372" t="s">
        <v>39</v>
      </c>
      <c r="C227" s="438">
        <v>0</v>
      </c>
      <c r="D227" s="365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1296</v>
      </c>
      <c r="Y227" s="172">
        <v>12990.21725528</v>
      </c>
      <c r="Z227" s="200"/>
      <c r="AA227" s="21"/>
      <c r="AB227" s="21"/>
      <c r="AC227" s="21"/>
      <c r="AD227" s="21"/>
      <c r="AE227" s="86"/>
    </row>
    <row r="228" spans="1:35" hidden="1" x14ac:dyDescent="0.3">
      <c r="A228" s="15"/>
      <c r="B228" s="372" t="s">
        <v>40</v>
      </c>
      <c r="C228" s="438">
        <v>0</v>
      </c>
      <c r="D228" s="365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1"/>
      <c r="W228" s="142"/>
      <c r="X228" s="173">
        <v>1345</v>
      </c>
      <c r="Y228" s="172">
        <v>11734.405629929999</v>
      </c>
      <c r="Z228" s="200"/>
      <c r="AA228" s="21"/>
      <c r="AB228" s="21"/>
      <c r="AC228" s="21"/>
      <c r="AD228" s="21"/>
      <c r="AE228" s="87"/>
      <c r="AH228" s="702"/>
      <c r="AI228" s="702"/>
    </row>
    <row r="229" spans="1:35" hidden="1" x14ac:dyDescent="0.3">
      <c r="A229" s="15"/>
      <c r="B229" s="372" t="s">
        <v>60</v>
      </c>
      <c r="C229" s="438">
        <v>0</v>
      </c>
      <c r="D229" s="365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2"/>
      <c r="W229" s="142"/>
      <c r="X229" s="198"/>
      <c r="Y229" s="197"/>
      <c r="Z229" s="173"/>
      <c r="AA229" s="18"/>
      <c r="AB229" s="21"/>
      <c r="AC229" s="21"/>
      <c r="AD229" s="21"/>
      <c r="AE229" s="130"/>
      <c r="AH229" s="69"/>
      <c r="AI229" s="69"/>
    </row>
    <row r="230" spans="1:35" x14ac:dyDescent="0.25">
      <c r="A230" s="15"/>
      <c r="B230" s="450" t="s">
        <v>29</v>
      </c>
      <c r="C230" s="451">
        <f>SUM(C218:C229)</f>
        <v>904</v>
      </c>
      <c r="D230" s="452">
        <f>D218+D219+D220+D221+D222+D223+D224+D225+D226+D227+D228+D229</f>
        <v>11918.790463060001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73"/>
      <c r="W230" s="142"/>
      <c r="X230" s="198"/>
      <c r="Y230" s="199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5"/>
      <c r="D231" s="375"/>
      <c r="F231" s="12"/>
      <c r="H231" s="12"/>
      <c r="I231" s="12"/>
      <c r="J231" s="12"/>
      <c r="W231" s="142"/>
      <c r="X231" s="198"/>
      <c r="Y231" s="199"/>
      <c r="Z231" s="199"/>
      <c r="AA231" s="20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42"/>
      <c r="X232" s="198"/>
      <c r="Y232" s="197"/>
      <c r="Z232" s="203"/>
      <c r="AA232" s="204"/>
      <c r="AC232" s="21"/>
      <c r="AD232" s="21"/>
      <c r="AE232" s="18"/>
      <c r="AI232" s="21"/>
    </row>
    <row r="233" spans="1:35" ht="15" customHeight="1" x14ac:dyDescent="0.25">
      <c r="A233" s="15"/>
      <c r="E233" s="453"/>
      <c r="F233" s="12"/>
      <c r="H233" s="12"/>
      <c r="I233" s="12"/>
      <c r="J233" s="12"/>
      <c r="W233" s="172"/>
      <c r="X233" s="198"/>
      <c r="Y233" s="197"/>
      <c r="AC233" s="21"/>
      <c r="AD233" s="21"/>
      <c r="AE233" s="18"/>
      <c r="AI233" s="21"/>
    </row>
    <row r="234" spans="1:35" ht="15" customHeight="1" x14ac:dyDescent="0.25">
      <c r="A234" s="15"/>
      <c r="C234" s="375"/>
      <c r="D234" s="375"/>
      <c r="F234" s="12"/>
      <c r="H234" s="12"/>
      <c r="I234" s="12"/>
      <c r="J234" s="12"/>
      <c r="X234" s="172"/>
      <c r="Y234" s="198"/>
      <c r="Z234" s="203"/>
      <c r="AA234" s="20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Y235" s="203"/>
      <c r="Z235" s="203"/>
      <c r="AA235" s="20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Z236" s="203"/>
      <c r="AA236" s="20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3"/>
      <c r="Z237" s="203"/>
      <c r="AA237" s="20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3"/>
      <c r="Z238" s="203"/>
      <c r="AA238" s="20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3"/>
      <c r="Z239" s="203"/>
      <c r="AA239" s="204"/>
      <c r="AC239" s="21"/>
      <c r="AD239" s="21"/>
      <c r="AE239" s="18"/>
      <c r="AI239" s="21"/>
    </row>
    <row r="240" spans="1:35" ht="15" customHeight="1" x14ac:dyDescent="0.25">
      <c r="A240" s="15"/>
      <c r="B240" s="447"/>
      <c r="C240" s="454"/>
      <c r="D240" s="454"/>
      <c r="E240" s="455"/>
      <c r="G240" s="32"/>
      <c r="H240" s="12"/>
      <c r="I240" s="12"/>
      <c r="J240" s="12"/>
      <c r="X240" s="172"/>
      <c r="Y240" s="203"/>
      <c r="AC240" s="21"/>
      <c r="AD240" s="21"/>
      <c r="AE240" s="18"/>
      <c r="AI240" s="21"/>
    </row>
    <row r="241" spans="1:32" ht="23.5" customHeight="1" x14ac:dyDescent="0.25">
      <c r="A241" s="26"/>
      <c r="B241" s="674" t="s">
        <v>219</v>
      </c>
      <c r="C241" s="674"/>
      <c r="D241" s="674"/>
      <c r="E241" s="674"/>
      <c r="F241" s="708"/>
      <c r="G241" s="708"/>
      <c r="H241" s="708"/>
      <c r="I241" s="12"/>
      <c r="J241" s="12"/>
      <c r="K241" s="12"/>
      <c r="L241" s="12"/>
      <c r="M241" s="253"/>
      <c r="X241" s="172"/>
      <c r="Y241" s="203"/>
      <c r="Z241" s="173"/>
      <c r="AA241" s="172"/>
      <c r="AC241" s="16"/>
    </row>
    <row r="242" spans="1:32" ht="15.75" customHeight="1" x14ac:dyDescent="0.25">
      <c r="A242" s="15"/>
      <c r="E242" s="351"/>
      <c r="H242" s="12"/>
      <c r="I242" s="12"/>
      <c r="J242" s="12"/>
      <c r="K242" s="12"/>
      <c r="L242" s="12"/>
      <c r="M242" s="253"/>
      <c r="X242" s="172"/>
      <c r="Y242" s="203"/>
      <c r="Z242" s="173"/>
      <c r="AA242" s="172"/>
      <c r="AC242" s="28"/>
      <c r="AE242" s="25"/>
    </row>
    <row r="243" spans="1:32" ht="30.75" customHeight="1" x14ac:dyDescent="0.25">
      <c r="A243" s="15"/>
      <c r="B243" s="456"/>
      <c r="C243" s="706" t="s">
        <v>660</v>
      </c>
      <c r="D243" s="707"/>
      <c r="E243" s="704" t="s">
        <v>661</v>
      </c>
      <c r="F243" s="705"/>
      <c r="G243" s="19"/>
      <c r="X243" s="172"/>
      <c r="Z243" s="593"/>
      <c r="AA243" s="593"/>
      <c r="AB243" s="44"/>
      <c r="AC243" s="703" t="s">
        <v>269</v>
      </c>
      <c r="AD243" s="703"/>
      <c r="AE243" s="703"/>
      <c r="AF243" s="703"/>
    </row>
    <row r="244" spans="1:32" ht="26.25" customHeight="1" x14ac:dyDescent="0.3">
      <c r="A244" s="15"/>
      <c r="B244" s="457" t="s">
        <v>143</v>
      </c>
      <c r="C244" s="525" t="s">
        <v>58</v>
      </c>
      <c r="D244" s="458" t="s">
        <v>131</v>
      </c>
      <c r="E244" s="459" t="s">
        <v>58</v>
      </c>
      <c r="F244" s="388" t="s">
        <v>131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05"/>
      <c r="Y244" s="203"/>
      <c r="Z244" s="207" t="s">
        <v>131</v>
      </c>
      <c r="AA244" s="133"/>
      <c r="AB244" s="206" t="s">
        <v>143</v>
      </c>
      <c r="AC244" s="207" t="s">
        <v>58</v>
      </c>
      <c r="AD244" s="207" t="s">
        <v>218</v>
      </c>
      <c r="AE244" s="207" t="s">
        <v>131</v>
      </c>
    </row>
    <row r="245" spans="1:32" ht="21" customHeight="1" x14ac:dyDescent="0.3">
      <c r="A245" s="15"/>
      <c r="B245" s="460" t="s">
        <v>129</v>
      </c>
      <c r="C245" s="526">
        <v>707</v>
      </c>
      <c r="D245" s="349">
        <v>9.2009420084865621</v>
      </c>
      <c r="E245" s="438">
        <v>711</v>
      </c>
      <c r="F245" s="349">
        <v>9.146426160337553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54"/>
      <c r="Y245" s="203"/>
      <c r="Z245" s="535">
        <f>+Y248/X248</f>
        <v>8.7789680851063832</v>
      </c>
      <c r="AA245" s="43"/>
      <c r="AB245" s="208" t="s">
        <v>129</v>
      </c>
      <c r="AC245" s="192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61" t="s">
        <v>130</v>
      </c>
      <c r="C246" s="526">
        <v>197</v>
      </c>
      <c r="D246" s="349">
        <v>27.480834837868024</v>
      </c>
      <c r="E246" s="438">
        <v>134</v>
      </c>
      <c r="F246" s="349">
        <v>20.482548498134332</v>
      </c>
      <c r="G246" s="19"/>
      <c r="H246" s="19"/>
      <c r="L246" s="22"/>
      <c r="M246" s="19"/>
      <c r="P246" s="22"/>
      <c r="V246" s="154"/>
      <c r="X246" s="593" t="s">
        <v>272</v>
      </c>
      <c r="Y246" s="593"/>
      <c r="Z246" s="535">
        <f>+Y249/X249</f>
        <v>19.096080081830987</v>
      </c>
      <c r="AA246" s="43"/>
      <c r="AB246" s="208" t="s">
        <v>130</v>
      </c>
      <c r="AC246" s="192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62" t="s">
        <v>29</v>
      </c>
      <c r="C247" s="527">
        <f>SUM(C245:C246)</f>
        <v>904</v>
      </c>
      <c r="D247" s="463"/>
      <c r="E247" s="464">
        <f>+E246+E245</f>
        <v>845</v>
      </c>
      <c r="F247" s="389"/>
      <c r="G247" s="19"/>
      <c r="H247" s="19"/>
      <c r="K247" s="24"/>
      <c r="L247" s="22"/>
      <c r="M247" s="19"/>
      <c r="P247" s="22"/>
      <c r="V247" s="154"/>
      <c r="W247" s="206" t="s">
        <v>143</v>
      </c>
      <c r="X247" s="207" t="s">
        <v>58</v>
      </c>
      <c r="Y247" s="207" t="s">
        <v>218</v>
      </c>
      <c r="Z247" s="212"/>
      <c r="AA247" s="134"/>
      <c r="AB247" s="209" t="s">
        <v>29</v>
      </c>
      <c r="AC247" s="210">
        <f>SUM(AC245:AC246)</f>
        <v>873</v>
      </c>
      <c r="AD247" s="211"/>
      <c r="AE247" s="212"/>
    </row>
    <row r="248" spans="1:32" ht="15.75" customHeight="1" x14ac:dyDescent="0.25">
      <c r="A248" s="15"/>
      <c r="B248" s="465"/>
      <c r="C248" s="466"/>
      <c r="D248" s="466"/>
      <c r="E248" s="466"/>
      <c r="F248" s="134"/>
      <c r="G248" s="135"/>
      <c r="H248" s="19"/>
      <c r="L248" s="24"/>
      <c r="W248" s="208" t="s">
        <v>129</v>
      </c>
      <c r="X248" s="237">
        <v>658</v>
      </c>
      <c r="Y248" s="238">
        <v>5776.5609999999997</v>
      </c>
      <c r="Z248" s="212"/>
      <c r="AA248" s="212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08" t="s">
        <v>130</v>
      </c>
      <c r="X249" s="383">
        <v>71</v>
      </c>
      <c r="Y249" s="384">
        <v>1355.82168581</v>
      </c>
      <c r="Z249" s="197"/>
      <c r="AA249" s="172"/>
      <c r="AC249" s="16"/>
    </row>
    <row r="250" spans="1:32" ht="15.75" customHeight="1" x14ac:dyDescent="0.3">
      <c r="A250" s="15"/>
      <c r="E250" s="351"/>
      <c r="P250" s="88"/>
      <c r="Q250" s="88"/>
      <c r="R250" s="88"/>
      <c r="S250" s="88"/>
      <c r="T250" s="88"/>
      <c r="U250" s="88"/>
      <c r="V250" s="88"/>
      <c r="W250" s="209" t="s">
        <v>29</v>
      </c>
      <c r="X250" s="210">
        <f>SUM(X248:X249)</f>
        <v>729</v>
      </c>
      <c r="Y250" s="211"/>
      <c r="Z250" s="197"/>
      <c r="AA250" s="172"/>
      <c r="AC250" s="16"/>
    </row>
    <row r="251" spans="1:32" ht="15.75" customHeight="1" x14ac:dyDescent="0.3">
      <c r="A251" s="15"/>
      <c r="E251" s="351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Y251" s="213"/>
      <c r="Z251" s="173"/>
      <c r="AA251" s="172"/>
      <c r="AC251" s="16"/>
    </row>
    <row r="252" spans="1:32" ht="15.75" customHeight="1" x14ac:dyDescent="0.3">
      <c r="A252" s="15"/>
      <c r="E252" s="351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14"/>
      <c r="Y252" s="203"/>
      <c r="Z252" s="173"/>
      <c r="AA252" s="172"/>
      <c r="AC252" s="16"/>
    </row>
    <row r="253" spans="1:32" ht="15.75" customHeight="1" x14ac:dyDescent="0.3">
      <c r="A253" s="15"/>
      <c r="E253" s="351"/>
      <c r="G253" s="19"/>
      <c r="H253" s="19"/>
      <c r="P253" s="88"/>
      <c r="Q253" s="89"/>
      <c r="R253" s="89"/>
      <c r="S253" s="89"/>
      <c r="T253" s="89"/>
      <c r="U253" s="89"/>
      <c r="V253" s="89"/>
      <c r="W253" s="214"/>
      <c r="Y253" s="203"/>
      <c r="Z253" s="173"/>
      <c r="AA253" s="172"/>
      <c r="AC253" s="16"/>
    </row>
    <row r="254" spans="1:32" ht="15.75" customHeight="1" x14ac:dyDescent="0.3">
      <c r="A254" s="15"/>
      <c r="E254" s="351"/>
      <c r="G254" s="24"/>
      <c r="H254" s="24"/>
      <c r="Q254" s="88"/>
      <c r="R254" s="88"/>
      <c r="S254" s="88"/>
      <c r="T254" s="88"/>
      <c r="U254" s="88"/>
      <c r="V254" s="88"/>
      <c r="W254" s="214"/>
      <c r="Y254" s="203"/>
      <c r="Z254" s="173"/>
      <c r="AA254" s="172"/>
      <c r="AC254" s="16"/>
    </row>
    <row r="255" spans="1:32" ht="15.75" customHeight="1" x14ac:dyDescent="0.3">
      <c r="A255" s="15"/>
      <c r="E255" s="351"/>
      <c r="Q255" s="88"/>
      <c r="R255" s="88"/>
      <c r="S255" s="88"/>
      <c r="T255" s="88"/>
      <c r="U255" s="88"/>
      <c r="V255" s="88"/>
      <c r="W255" s="214"/>
      <c r="Y255" s="203"/>
      <c r="Z255" s="173"/>
      <c r="AA255" s="172"/>
      <c r="AC255" s="16"/>
    </row>
    <row r="256" spans="1:32" ht="15.75" customHeight="1" x14ac:dyDescent="0.3">
      <c r="A256" s="15"/>
      <c r="E256" s="351"/>
      <c r="Q256" s="88"/>
      <c r="R256" s="88"/>
      <c r="S256" s="88"/>
      <c r="T256" s="88"/>
      <c r="U256" s="88"/>
      <c r="V256" s="88"/>
      <c r="W256" s="214"/>
      <c r="Y256" s="203"/>
      <c r="Z256" s="173"/>
      <c r="AA256" s="172"/>
      <c r="AC256" s="16"/>
    </row>
    <row r="257" spans="1:26" ht="15.75" customHeight="1" x14ac:dyDescent="0.3">
      <c r="A257" s="15"/>
      <c r="E257" s="351"/>
      <c r="Q257" s="88"/>
      <c r="R257" s="88"/>
      <c r="S257" s="88"/>
      <c r="T257" s="88"/>
      <c r="U257" s="88"/>
      <c r="V257" s="88"/>
      <c r="W257" s="214"/>
      <c r="Y257" s="203"/>
      <c r="Z257" s="173"/>
    </row>
    <row r="258" spans="1:26" ht="15.75" customHeight="1" x14ac:dyDescent="0.3">
      <c r="A258" s="15"/>
      <c r="E258" s="351"/>
      <c r="Q258" s="88"/>
      <c r="R258" s="88"/>
      <c r="S258" s="88"/>
      <c r="T258" s="88"/>
      <c r="U258" s="88"/>
      <c r="V258" s="88"/>
      <c r="W258" s="214"/>
      <c r="Y258" s="203"/>
      <c r="Z258" s="173"/>
    </row>
    <row r="259" spans="1:26" ht="15.75" customHeight="1" x14ac:dyDescent="0.3">
      <c r="A259" s="15"/>
      <c r="E259" s="351"/>
      <c r="Q259" s="88"/>
      <c r="R259" s="88"/>
      <c r="S259" s="88"/>
      <c r="T259" s="88"/>
      <c r="U259" s="88"/>
      <c r="V259" s="88"/>
      <c r="W259" s="214"/>
      <c r="Y259" s="203"/>
      <c r="Z259" s="173"/>
    </row>
    <row r="260" spans="1:26" ht="15.75" customHeight="1" x14ac:dyDescent="0.3">
      <c r="A260" s="15"/>
      <c r="E260" s="351"/>
      <c r="Q260" s="88"/>
      <c r="R260" s="88"/>
      <c r="S260" s="88"/>
      <c r="T260" s="88"/>
      <c r="U260" s="88"/>
      <c r="V260" s="88"/>
      <c r="W260" s="214"/>
      <c r="Y260" s="203"/>
      <c r="Z260" s="173"/>
    </row>
    <row r="261" spans="1:26" ht="15.75" customHeight="1" x14ac:dyDescent="0.3">
      <c r="A261" s="15"/>
      <c r="E261" s="351"/>
      <c r="Q261" s="88"/>
      <c r="R261" s="88"/>
      <c r="S261" s="88"/>
      <c r="T261" s="88"/>
      <c r="U261" s="88"/>
      <c r="V261" s="88"/>
      <c r="W261" s="214"/>
      <c r="Y261" s="203"/>
      <c r="Z261" s="173"/>
    </row>
    <row r="262" spans="1:26" ht="15.75" customHeight="1" x14ac:dyDescent="0.3">
      <c r="A262" s="15"/>
      <c r="E262" s="351"/>
      <c r="Q262" s="88"/>
      <c r="R262" s="88"/>
      <c r="S262" s="88"/>
      <c r="T262" s="88"/>
      <c r="U262" s="88"/>
      <c r="V262" s="88"/>
      <c r="W262" s="214"/>
      <c r="Y262" s="203"/>
      <c r="Z262" s="173"/>
    </row>
    <row r="263" spans="1:26" ht="15.75" customHeight="1" x14ac:dyDescent="0.3">
      <c r="A263" s="15"/>
      <c r="E263" s="351"/>
      <c r="Q263" s="88"/>
      <c r="R263" s="88"/>
      <c r="S263" s="88"/>
      <c r="T263" s="88"/>
      <c r="U263" s="88"/>
      <c r="V263" s="88"/>
      <c r="W263" s="214"/>
      <c r="Y263" s="203"/>
      <c r="Z263" s="173"/>
    </row>
    <row r="264" spans="1:26" ht="15.75" customHeight="1" x14ac:dyDescent="0.3">
      <c r="A264" s="15"/>
      <c r="E264" s="351"/>
      <c r="Q264" s="88"/>
      <c r="R264" s="88"/>
      <c r="S264" s="88"/>
      <c r="T264" s="88"/>
      <c r="U264" s="88"/>
      <c r="V264" s="88"/>
      <c r="W264" s="214"/>
      <c r="Y264" s="203"/>
      <c r="Z264" s="173"/>
    </row>
    <row r="265" spans="1:26" ht="15.75" customHeight="1" x14ac:dyDescent="0.3">
      <c r="A265" s="15"/>
      <c r="E265" s="351"/>
      <c r="Q265" s="88"/>
      <c r="R265" s="88"/>
      <c r="S265" s="88"/>
      <c r="T265" s="88"/>
      <c r="U265" s="88"/>
      <c r="V265" s="88"/>
      <c r="W265" s="214"/>
      <c r="Y265" s="203"/>
      <c r="Z265" s="173"/>
    </row>
    <row r="266" spans="1:26" ht="26.25" customHeight="1" x14ac:dyDescent="0.3">
      <c r="A266" s="26"/>
      <c r="B266" s="677" t="s">
        <v>248</v>
      </c>
      <c r="C266" s="677"/>
      <c r="D266" s="677"/>
      <c r="E266" s="677"/>
      <c r="F266" s="677"/>
      <c r="G266" s="677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14"/>
      <c r="Y266" s="203"/>
      <c r="Z266" s="173"/>
    </row>
    <row r="267" spans="1:26" ht="15.75" customHeight="1" x14ac:dyDescent="0.3">
      <c r="A267" s="15"/>
      <c r="E267" s="351"/>
      <c r="Q267" s="88"/>
      <c r="R267" s="88"/>
      <c r="S267" s="88"/>
      <c r="T267" s="88"/>
      <c r="U267" s="88"/>
      <c r="V267" s="88"/>
      <c r="W267" s="214"/>
      <c r="Y267" s="203"/>
      <c r="Z267" s="173"/>
    </row>
    <row r="268" spans="1:26" ht="15.75" customHeight="1" x14ac:dyDescent="0.3">
      <c r="A268" s="15"/>
      <c r="E268" s="351"/>
      <c r="Q268" s="88"/>
      <c r="R268" s="88"/>
      <c r="S268" s="88"/>
      <c r="T268" s="88"/>
      <c r="U268" s="88"/>
      <c r="V268" s="88"/>
      <c r="W268" s="214"/>
      <c r="Y268" s="203"/>
    </row>
    <row r="269" spans="1:26" ht="15.75" customHeight="1" x14ac:dyDescent="0.3">
      <c r="A269" s="15"/>
      <c r="E269" s="351"/>
      <c r="Q269" s="88"/>
      <c r="R269" s="88"/>
      <c r="S269" s="88"/>
      <c r="T269" s="88"/>
      <c r="U269" s="88"/>
      <c r="V269" s="88"/>
      <c r="W269" s="214"/>
      <c r="Y269" s="203"/>
      <c r="Z269" s="215"/>
    </row>
    <row r="270" spans="1:26" ht="24" customHeight="1" x14ac:dyDescent="0.3">
      <c r="A270" s="15"/>
      <c r="B270" s="413" t="s">
        <v>104</v>
      </c>
      <c r="C270" s="458" t="s">
        <v>58</v>
      </c>
      <c r="D270" s="467" t="s">
        <v>131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42"/>
      <c r="W270" s="205"/>
      <c r="Y270" s="203"/>
    </row>
    <row r="271" spans="1:26" s="3" customFormat="1" ht="21" customHeight="1" x14ac:dyDescent="0.3">
      <c r="A271" s="45"/>
      <c r="B271" s="355" t="s">
        <v>132</v>
      </c>
      <c r="C271" s="345">
        <f>+X274</f>
        <v>0</v>
      </c>
      <c r="D271" s="349">
        <f>+Y274</f>
        <v>0</v>
      </c>
      <c r="E271" s="345"/>
      <c r="L271" s="272"/>
      <c r="P271" s="90"/>
      <c r="Q271" s="90"/>
      <c r="R271" s="90"/>
      <c r="S271" s="90"/>
      <c r="T271" s="90"/>
      <c r="U271" s="90"/>
      <c r="V271" s="144"/>
      <c r="W271" s="205"/>
      <c r="X271" s="142"/>
      <c r="Y271" s="142"/>
    </row>
    <row r="272" spans="1:26" s="3" customFormat="1" ht="21" customHeight="1" x14ac:dyDescent="0.3">
      <c r="A272" s="45"/>
      <c r="B272" s="355" t="s">
        <v>133</v>
      </c>
      <c r="C272" s="345">
        <f>+X275</f>
        <v>113</v>
      </c>
      <c r="D272" s="349">
        <f t="shared" ref="D272:D273" si="10">+Y275</f>
        <v>33.647810369911561</v>
      </c>
      <c r="E272" s="345"/>
      <c r="L272" s="272"/>
      <c r="P272" s="90"/>
      <c r="Q272" s="90"/>
      <c r="R272" s="90"/>
      <c r="S272" s="90"/>
      <c r="T272" s="90"/>
      <c r="U272" s="90"/>
      <c r="V272" s="144"/>
      <c r="W272" s="142"/>
      <c r="X272" s="142"/>
      <c r="Y272" s="144"/>
    </row>
    <row r="273" spans="1:32" s="3" customFormat="1" ht="21" customHeight="1" x14ac:dyDescent="0.3">
      <c r="A273" s="45"/>
      <c r="B273" s="355" t="s">
        <v>134</v>
      </c>
      <c r="C273" s="345">
        <f>+X276</f>
        <v>84</v>
      </c>
      <c r="D273" s="349">
        <f t="shared" si="10"/>
        <v>19.184784419761911</v>
      </c>
      <c r="E273" s="345"/>
      <c r="L273" s="272"/>
      <c r="P273" s="90"/>
      <c r="Q273" s="90"/>
      <c r="R273" s="90"/>
      <c r="S273" s="90"/>
      <c r="T273" s="90"/>
      <c r="U273" s="90"/>
      <c r="V273" s="218"/>
      <c r="W273" s="216" t="s">
        <v>104</v>
      </c>
      <c r="X273" s="207" t="s">
        <v>58</v>
      </c>
      <c r="Y273" s="207" t="s">
        <v>234</v>
      </c>
      <c r="Z273" s="207" t="s">
        <v>233</v>
      </c>
    </row>
    <row r="274" spans="1:32" ht="15.75" customHeight="1" x14ac:dyDescent="0.3">
      <c r="A274" s="15"/>
      <c r="B274" s="468" t="s">
        <v>29</v>
      </c>
      <c r="C274" s="346">
        <f>SUM(C271:C273)</f>
        <v>197</v>
      </c>
      <c r="D274" s="408">
        <f>SUM(D271:D273)</f>
        <v>52.832594789673472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05"/>
      <c r="W274" s="139" t="s">
        <v>132</v>
      </c>
      <c r="X274" s="144">
        <v>0</v>
      </c>
      <c r="Y274" s="217">
        <v>0</v>
      </c>
      <c r="Z274" s="217">
        <v>0</v>
      </c>
    </row>
    <row r="275" spans="1:32" ht="15.75" customHeight="1" x14ac:dyDescent="0.3">
      <c r="A275" s="15"/>
      <c r="E275" s="345"/>
      <c r="Q275" s="88"/>
      <c r="R275" s="88"/>
      <c r="S275" s="88"/>
      <c r="T275" s="88"/>
      <c r="U275" s="88"/>
      <c r="V275" s="88"/>
      <c r="W275" s="139" t="s">
        <v>133</v>
      </c>
      <c r="X275" s="144">
        <v>113</v>
      </c>
      <c r="Y275" s="217">
        <f>(Z275/X275)/1000000</f>
        <v>33.647810369911561</v>
      </c>
      <c r="Z275" s="217">
        <v>3802202571.8000059</v>
      </c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139" t="s">
        <v>134</v>
      </c>
      <c r="X276" s="144">
        <v>84</v>
      </c>
      <c r="Y276" s="217">
        <f>(Z276/X276)/1000000</f>
        <v>19.184784419761911</v>
      </c>
      <c r="Z276" s="217">
        <v>1611521891.2600005</v>
      </c>
    </row>
    <row r="277" spans="1:32" ht="15.75" customHeight="1" x14ac:dyDescent="0.3">
      <c r="A277" s="15"/>
      <c r="E277" s="351"/>
      <c r="Q277" s="88"/>
      <c r="R277" s="88"/>
      <c r="S277" s="88"/>
      <c r="T277" s="88"/>
      <c r="U277" s="88"/>
      <c r="V277" s="88"/>
      <c r="W277" s="209" t="s">
        <v>29</v>
      </c>
      <c r="X277" s="219">
        <f>SUM(X274:X276)</f>
        <v>197</v>
      </c>
      <c r="Y277" s="220">
        <f>SUM(Y274:Y276)</f>
        <v>52.832594789673472</v>
      </c>
      <c r="Z277" s="220">
        <f>SUM(Z274:Z276)</f>
        <v>5413724463.0600061</v>
      </c>
    </row>
    <row r="278" spans="1:32" ht="15.75" customHeight="1" x14ac:dyDescent="0.25">
      <c r="E278" s="422"/>
      <c r="J278" s="74"/>
      <c r="W278" s="205"/>
      <c r="Y278" s="203"/>
      <c r="Z278" s="173"/>
    </row>
    <row r="279" spans="1:32" ht="15.75" customHeight="1" x14ac:dyDescent="0.25">
      <c r="B279" s="439"/>
      <c r="C279" s="355"/>
      <c r="D279" s="355"/>
      <c r="E279" s="355"/>
      <c r="J279" s="13"/>
      <c r="W279" s="205"/>
      <c r="Y279" s="203"/>
      <c r="Z279" s="173"/>
    </row>
    <row r="280" spans="1:32" ht="15" customHeight="1" x14ac:dyDescent="0.25">
      <c r="B280" s="439"/>
      <c r="C280" s="355"/>
      <c r="D280" s="355"/>
      <c r="E280" s="355"/>
      <c r="J280" s="13"/>
      <c r="W280" s="214"/>
      <c r="Y280" s="203"/>
      <c r="Z280" s="173"/>
    </row>
    <row r="281" spans="1:32" ht="14.25" customHeight="1" x14ac:dyDescent="0.25">
      <c r="B281" s="439"/>
      <c r="C281" s="355"/>
      <c r="D281" s="355"/>
      <c r="E281" s="355"/>
      <c r="J281" s="13"/>
      <c r="Y281" s="203"/>
      <c r="Z281" s="173"/>
    </row>
    <row r="282" spans="1:32" ht="15" customHeight="1" x14ac:dyDescent="0.25">
      <c r="B282" s="439"/>
      <c r="C282" s="355"/>
      <c r="D282" s="355"/>
      <c r="E282" s="355"/>
      <c r="J282" s="13"/>
      <c r="W282" s="221"/>
      <c r="Y282" s="203"/>
      <c r="Z282" s="173"/>
    </row>
    <row r="283" spans="1:32" x14ac:dyDescent="0.25">
      <c r="B283" s="439"/>
      <c r="C283" s="355"/>
      <c r="D283" s="355"/>
      <c r="E283" s="355"/>
      <c r="J283" s="13"/>
      <c r="W283" s="222"/>
      <c r="Y283" s="203"/>
      <c r="Z283" s="173"/>
    </row>
    <row r="284" spans="1:32" ht="15" customHeight="1" x14ac:dyDescent="0.25">
      <c r="B284" s="439"/>
      <c r="C284" s="438"/>
      <c r="D284" s="438"/>
      <c r="E284" s="355"/>
      <c r="J284" s="13"/>
      <c r="W284" s="222"/>
      <c r="Y284" s="203"/>
      <c r="Z284" s="173"/>
    </row>
    <row r="285" spans="1:32" ht="15" customHeight="1" x14ac:dyDescent="0.25">
      <c r="B285" s="439"/>
      <c r="C285" s="355"/>
      <c r="D285" s="355"/>
      <c r="E285" s="355"/>
      <c r="J285" s="13"/>
      <c r="W285" s="222"/>
      <c r="Y285" s="203"/>
      <c r="Z285" s="173"/>
    </row>
    <row r="286" spans="1:32" ht="15" customHeight="1" x14ac:dyDescent="0.25">
      <c r="B286" s="439"/>
      <c r="C286" s="355"/>
      <c r="D286" s="355"/>
      <c r="E286" s="355"/>
      <c r="J286" s="13"/>
      <c r="W286" s="222"/>
      <c r="Y286" s="203"/>
      <c r="Z286" s="172"/>
    </row>
    <row r="287" spans="1:32" ht="27.75" customHeight="1" x14ac:dyDescent="0.25">
      <c r="A287" s="26"/>
      <c r="B287" s="677" t="s">
        <v>167</v>
      </c>
      <c r="C287" s="677"/>
      <c r="D287" s="677"/>
      <c r="E287" s="677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W287" s="222"/>
      <c r="Y287" s="203"/>
      <c r="Z287" s="197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62"/>
      <c r="C288" s="363"/>
      <c r="D288" s="363"/>
      <c r="E288" s="345"/>
      <c r="J288" s="3"/>
      <c r="W288" s="222"/>
      <c r="Z288" s="172"/>
    </row>
    <row r="289" spans="1:25" ht="15" customHeight="1" x14ac:dyDescent="0.25">
      <c r="A289" s="26"/>
      <c r="B289" s="362"/>
      <c r="C289" s="732" t="s">
        <v>52</v>
      </c>
      <c r="D289" s="732"/>
      <c r="E289" s="732" t="s">
        <v>164</v>
      </c>
      <c r="F289" s="732"/>
      <c r="G289" s="732" t="s">
        <v>297</v>
      </c>
      <c r="H289" s="732"/>
      <c r="J289" s="3"/>
      <c r="W289" s="222"/>
      <c r="Y289" s="173"/>
    </row>
    <row r="290" spans="1:25" ht="15" customHeight="1" x14ac:dyDescent="0.25">
      <c r="A290" s="15"/>
      <c r="B290" s="574" t="s">
        <v>28</v>
      </c>
      <c r="C290" s="574" t="s">
        <v>58</v>
      </c>
      <c r="D290" s="575" t="s">
        <v>96</v>
      </c>
      <c r="E290" s="574" t="s">
        <v>58</v>
      </c>
      <c r="F290" s="575" t="s">
        <v>96</v>
      </c>
      <c r="G290" s="576" t="s">
        <v>298</v>
      </c>
      <c r="H290" s="576" t="s">
        <v>299</v>
      </c>
      <c r="I290" s="3"/>
      <c r="L290" s="22"/>
      <c r="M290" s="19"/>
      <c r="Q290" s="19"/>
      <c r="Y290" s="196"/>
    </row>
    <row r="291" spans="1:25" x14ac:dyDescent="0.25">
      <c r="A291" s="15"/>
      <c r="B291" s="581" t="s">
        <v>59</v>
      </c>
      <c r="C291" s="577">
        <v>143</v>
      </c>
      <c r="D291" s="578">
        <v>1311.866</v>
      </c>
      <c r="E291" s="577">
        <v>124</v>
      </c>
      <c r="F291" s="578">
        <v>2559.6499813099999</v>
      </c>
      <c r="G291" s="577">
        <v>267</v>
      </c>
      <c r="H291" s="578">
        <v>3871.5159813099999</v>
      </c>
      <c r="I291" s="3"/>
      <c r="L291" s="22"/>
      <c r="M291" s="19"/>
      <c r="O291" s="12"/>
      <c r="P291" s="12"/>
      <c r="Q291" s="19"/>
      <c r="W291" s="222"/>
      <c r="Y291" s="173"/>
    </row>
    <row r="292" spans="1:25" hidden="1" x14ac:dyDescent="0.25">
      <c r="A292" s="15"/>
      <c r="B292" s="581" t="s">
        <v>32</v>
      </c>
      <c r="C292" s="577">
        <v>0</v>
      </c>
      <c r="D292" s="578">
        <v>0</v>
      </c>
      <c r="E292" s="577">
        <v>0</v>
      </c>
      <c r="F292" s="578">
        <v>0</v>
      </c>
      <c r="G292" s="577">
        <v>0</v>
      </c>
      <c r="H292" s="578">
        <v>0</v>
      </c>
      <c r="I292" s="3"/>
      <c r="L292" s="22"/>
      <c r="M292" s="19"/>
      <c r="O292" s="12"/>
      <c r="P292" s="12"/>
      <c r="Q292" s="19"/>
    </row>
    <row r="293" spans="1:25" hidden="1" x14ac:dyDescent="0.25">
      <c r="A293" s="15"/>
      <c r="B293" s="581" t="s">
        <v>33</v>
      </c>
      <c r="C293" s="577">
        <v>0</v>
      </c>
      <c r="D293" s="578">
        <v>0</v>
      </c>
      <c r="E293" s="577">
        <v>0</v>
      </c>
      <c r="F293" s="578">
        <v>0</v>
      </c>
      <c r="G293" s="577">
        <v>0</v>
      </c>
      <c r="H293" s="578">
        <v>0</v>
      </c>
      <c r="I293" s="3"/>
      <c r="L293" s="22"/>
      <c r="M293" s="19"/>
      <c r="O293" s="12"/>
      <c r="P293" s="12"/>
      <c r="Q293" s="19"/>
    </row>
    <row r="294" spans="1:25" hidden="1" x14ac:dyDescent="0.25">
      <c r="A294" s="15"/>
      <c r="B294" s="581" t="s">
        <v>34</v>
      </c>
      <c r="C294" s="577">
        <v>0</v>
      </c>
      <c r="D294" s="578">
        <v>0</v>
      </c>
      <c r="E294" s="577">
        <v>0</v>
      </c>
      <c r="F294" s="578">
        <v>0</v>
      </c>
      <c r="G294" s="577">
        <v>0</v>
      </c>
      <c r="H294" s="578">
        <v>0</v>
      </c>
      <c r="I294" s="3"/>
      <c r="L294" s="22"/>
      <c r="M294" s="19"/>
      <c r="Q294" s="21"/>
    </row>
    <row r="295" spans="1:25" hidden="1" x14ac:dyDescent="0.25">
      <c r="A295" s="15"/>
      <c r="B295" s="581" t="s">
        <v>35</v>
      </c>
      <c r="C295" s="577">
        <v>0</v>
      </c>
      <c r="D295" s="578">
        <v>0</v>
      </c>
      <c r="E295" s="577">
        <v>0</v>
      </c>
      <c r="F295" s="578">
        <v>0</v>
      </c>
      <c r="G295" s="577">
        <v>0</v>
      </c>
      <c r="H295" s="578">
        <v>0</v>
      </c>
      <c r="I295" s="3"/>
      <c r="L295" s="22"/>
      <c r="M295" s="19"/>
      <c r="Q295" s="21"/>
    </row>
    <row r="296" spans="1:25" hidden="1" x14ac:dyDescent="0.25">
      <c r="A296" s="15"/>
      <c r="B296" s="581" t="s">
        <v>31</v>
      </c>
      <c r="C296" s="577">
        <v>0</v>
      </c>
      <c r="D296" s="578">
        <v>0</v>
      </c>
      <c r="E296" s="577">
        <v>0</v>
      </c>
      <c r="F296" s="578">
        <v>0</v>
      </c>
      <c r="G296" s="577">
        <v>0</v>
      </c>
      <c r="H296" s="578">
        <v>0</v>
      </c>
      <c r="I296" s="3"/>
      <c r="L296" s="22"/>
      <c r="M296" s="19"/>
      <c r="Q296" s="21"/>
    </row>
    <row r="297" spans="1:25" hidden="1" x14ac:dyDescent="0.25">
      <c r="A297" s="15"/>
      <c r="B297" s="581" t="s">
        <v>36</v>
      </c>
      <c r="C297" s="577">
        <v>0</v>
      </c>
      <c r="D297" s="578">
        <v>0</v>
      </c>
      <c r="E297" s="577">
        <v>0</v>
      </c>
      <c r="F297" s="578">
        <v>0</v>
      </c>
      <c r="G297" s="577">
        <v>0</v>
      </c>
      <c r="H297" s="578">
        <v>0</v>
      </c>
      <c r="I297" s="3"/>
      <c r="L297" s="22"/>
      <c r="M297" s="19"/>
      <c r="Q297" s="21"/>
    </row>
    <row r="298" spans="1:25" hidden="1" x14ac:dyDescent="0.25">
      <c r="A298" s="15"/>
      <c r="B298" s="581" t="s">
        <v>37</v>
      </c>
      <c r="C298" s="577">
        <v>0</v>
      </c>
      <c r="D298" s="578">
        <v>0</v>
      </c>
      <c r="E298" s="577">
        <v>0</v>
      </c>
      <c r="F298" s="578">
        <v>0</v>
      </c>
      <c r="G298" s="577">
        <v>0</v>
      </c>
      <c r="H298" s="578">
        <v>0</v>
      </c>
      <c r="I298" s="3"/>
      <c r="L298" s="22"/>
      <c r="M298" s="19"/>
      <c r="Q298" s="21"/>
    </row>
    <row r="299" spans="1:25" hidden="1" x14ac:dyDescent="0.25">
      <c r="A299" s="15"/>
      <c r="B299" s="581" t="s">
        <v>38</v>
      </c>
      <c r="C299" s="577">
        <v>0</v>
      </c>
      <c r="D299" s="578">
        <v>0</v>
      </c>
      <c r="E299" s="577">
        <v>0</v>
      </c>
      <c r="F299" s="578">
        <v>0</v>
      </c>
      <c r="G299" s="577">
        <v>0</v>
      </c>
      <c r="H299" s="578">
        <v>0</v>
      </c>
      <c r="I299" s="3"/>
      <c r="L299" s="22"/>
      <c r="M299" s="19"/>
      <c r="Q299" s="21"/>
    </row>
    <row r="300" spans="1:25" hidden="1" x14ac:dyDescent="0.25">
      <c r="A300" s="15"/>
      <c r="B300" s="581" t="s">
        <v>39</v>
      </c>
      <c r="C300" s="577">
        <v>0</v>
      </c>
      <c r="D300" s="578">
        <v>0</v>
      </c>
      <c r="E300" s="577">
        <v>0</v>
      </c>
      <c r="F300" s="578">
        <v>0</v>
      </c>
      <c r="G300" s="577">
        <v>0</v>
      </c>
      <c r="H300" s="578">
        <v>0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81" t="s">
        <v>40</v>
      </c>
      <c r="C301" s="577">
        <v>0</v>
      </c>
      <c r="D301" s="578">
        <v>0</v>
      </c>
      <c r="E301" s="577">
        <v>0</v>
      </c>
      <c r="F301" s="578">
        <v>0</v>
      </c>
      <c r="G301" s="577">
        <v>0</v>
      </c>
      <c r="H301" s="578">
        <v>0</v>
      </c>
      <c r="I301" s="3"/>
      <c r="L301" s="22"/>
      <c r="M301" s="19"/>
      <c r="Q301" s="19"/>
    </row>
    <row r="302" spans="1:25" hidden="1" x14ac:dyDescent="0.25">
      <c r="A302" s="15"/>
      <c r="B302" s="581" t="s">
        <v>60</v>
      </c>
      <c r="C302" s="577">
        <v>0</v>
      </c>
      <c r="D302" s="578">
        <v>0</v>
      </c>
      <c r="E302" s="577">
        <v>0</v>
      </c>
      <c r="F302" s="578">
        <v>0</v>
      </c>
      <c r="G302" s="577">
        <v>0</v>
      </c>
      <c r="H302" s="578">
        <v>0</v>
      </c>
      <c r="I302" s="3"/>
      <c r="L302" s="22"/>
      <c r="M302" s="19"/>
      <c r="Q302" s="19"/>
    </row>
    <row r="303" spans="1:25" x14ac:dyDescent="0.25">
      <c r="A303" s="15"/>
      <c r="B303" s="582" t="s">
        <v>6</v>
      </c>
      <c r="C303" s="579">
        <f t="shared" ref="C303:H303" si="11">SUM(C291:C302)</f>
        <v>143</v>
      </c>
      <c r="D303" s="580">
        <f t="shared" si="11"/>
        <v>1311.866</v>
      </c>
      <c r="E303" s="579">
        <f t="shared" si="11"/>
        <v>124</v>
      </c>
      <c r="F303" s="580">
        <f t="shared" si="11"/>
        <v>2559.6499813099999</v>
      </c>
      <c r="G303" s="579">
        <f t="shared" si="11"/>
        <v>267</v>
      </c>
      <c r="H303" s="580">
        <f t="shared" si="11"/>
        <v>3871.5159813099999</v>
      </c>
      <c r="I303" s="3"/>
      <c r="L303" s="22"/>
      <c r="M303" s="19"/>
      <c r="O303" s="12"/>
      <c r="P303" s="12"/>
      <c r="Q303" s="19"/>
    </row>
    <row r="304" spans="1:25" ht="13" x14ac:dyDescent="0.25">
      <c r="A304" s="15"/>
      <c r="B304" s="678" t="s">
        <v>295</v>
      </c>
      <c r="C304" s="678"/>
      <c r="D304" s="678"/>
      <c r="E304" s="678"/>
      <c r="F304" s="29"/>
      <c r="G304" s="13"/>
      <c r="H304" s="35"/>
      <c r="I304" s="29"/>
      <c r="J304" s="3"/>
    </row>
    <row r="305" spans="1:16" ht="15" customHeight="1" x14ac:dyDescent="0.25">
      <c r="A305" s="15"/>
      <c r="B305" s="678"/>
      <c r="C305" s="678"/>
      <c r="D305" s="678"/>
      <c r="E305" s="678"/>
      <c r="J305" s="3"/>
    </row>
    <row r="306" spans="1:16" ht="45" customHeight="1" x14ac:dyDescent="0.25">
      <c r="A306" s="15"/>
      <c r="B306" s="678"/>
      <c r="C306" s="678"/>
      <c r="D306" s="678"/>
      <c r="E306" s="678"/>
      <c r="J306" s="14"/>
      <c r="N306" s="22"/>
      <c r="O306" s="22"/>
      <c r="P306" s="22"/>
    </row>
    <row r="307" spans="1:16" ht="17.25" customHeight="1" x14ac:dyDescent="0.25">
      <c r="A307" s="15"/>
      <c r="B307" s="397"/>
      <c r="C307" s="376"/>
      <c r="D307" s="376"/>
      <c r="E307" s="397"/>
      <c r="J307" s="14"/>
      <c r="N307" s="22"/>
      <c r="O307" s="22"/>
      <c r="P307" s="22"/>
    </row>
    <row r="308" spans="1:16" ht="15.75" customHeight="1" x14ac:dyDescent="0.25">
      <c r="A308" s="15"/>
      <c r="B308" s="397"/>
      <c r="C308" s="397"/>
      <c r="D308" s="397"/>
      <c r="E308" s="397"/>
      <c r="J308" s="14"/>
      <c r="N308" s="22"/>
      <c r="O308" s="22"/>
      <c r="P308" s="22"/>
    </row>
    <row r="309" spans="1:16" ht="17.25" hidden="1" customHeight="1" x14ac:dyDescent="0.25">
      <c r="A309" s="15"/>
      <c r="B309" s="397"/>
      <c r="C309" s="397"/>
      <c r="D309" s="397"/>
      <c r="E309" s="397"/>
      <c r="J309" s="14"/>
      <c r="N309" s="22"/>
      <c r="O309" s="22"/>
      <c r="P309" s="22"/>
    </row>
    <row r="310" spans="1:16" ht="17.25" customHeight="1" x14ac:dyDescent="0.25">
      <c r="A310" s="15"/>
      <c r="B310" s="397"/>
      <c r="C310" s="376"/>
      <c r="D310" s="376"/>
      <c r="E310" s="397"/>
      <c r="J310" s="14"/>
      <c r="N310" s="22"/>
      <c r="O310" s="22"/>
      <c r="P310" s="22"/>
    </row>
    <row r="311" spans="1:16" ht="15" customHeight="1" x14ac:dyDescent="0.25">
      <c r="A311" s="15"/>
      <c r="B311" s="377"/>
      <c r="C311" s="378"/>
      <c r="D311" s="378"/>
      <c r="E311" s="379"/>
      <c r="G311" s="19"/>
      <c r="N311" s="22"/>
      <c r="O311" s="22"/>
      <c r="P311" s="22"/>
    </row>
    <row r="312" spans="1:16" ht="26.25" customHeight="1" x14ac:dyDescent="0.25">
      <c r="A312" s="15"/>
      <c r="B312" s="677" t="s">
        <v>168</v>
      </c>
      <c r="C312" s="677"/>
      <c r="D312" s="414"/>
      <c r="E312" s="380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01" t="s">
        <v>28</v>
      </c>
      <c r="C314" s="346" t="s">
        <v>3</v>
      </c>
      <c r="D314" s="399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6" t="s">
        <v>59</v>
      </c>
      <c r="C315" s="345">
        <v>10</v>
      </c>
      <c r="D315" s="349">
        <v>117972128.90000001</v>
      </c>
      <c r="F315" s="29"/>
      <c r="G315" s="3"/>
      <c r="H315" s="19"/>
      <c r="L315" s="22"/>
      <c r="N315" s="22"/>
      <c r="O315" s="22"/>
      <c r="P315" s="22"/>
    </row>
    <row r="316" spans="1:16" hidden="1" x14ac:dyDescent="0.25">
      <c r="A316" s="15"/>
      <c r="B316" s="396" t="s">
        <v>32</v>
      </c>
      <c r="C316" s="345">
        <v>0</v>
      </c>
      <c r="D316" s="349">
        <v>0</v>
      </c>
      <c r="F316" s="29"/>
      <c r="G316" s="3"/>
      <c r="H316" s="19"/>
      <c r="L316" s="22"/>
      <c r="N316" s="22"/>
      <c r="O316" s="22"/>
      <c r="P316" s="22"/>
    </row>
    <row r="317" spans="1:16" hidden="1" x14ac:dyDescent="0.25">
      <c r="A317" s="15"/>
      <c r="B317" s="396" t="s">
        <v>33</v>
      </c>
      <c r="C317" s="345">
        <v>0</v>
      </c>
      <c r="D317" s="349">
        <v>0</v>
      </c>
      <c r="F317" s="29"/>
      <c r="G317" s="3"/>
      <c r="H317" s="19"/>
      <c r="L317" s="22"/>
      <c r="N317" s="22"/>
      <c r="O317" s="22"/>
      <c r="P317" s="22"/>
    </row>
    <row r="318" spans="1:16" hidden="1" x14ac:dyDescent="0.25">
      <c r="A318" s="15"/>
      <c r="B318" s="396" t="s">
        <v>34</v>
      </c>
      <c r="C318" s="345">
        <v>0</v>
      </c>
      <c r="D318" s="349">
        <v>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396" t="s">
        <v>35</v>
      </c>
      <c r="C319" s="345">
        <v>0</v>
      </c>
      <c r="D319" s="349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396" t="s">
        <v>31</v>
      </c>
      <c r="C320" s="345">
        <v>0</v>
      </c>
      <c r="D320" s="349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396" t="s">
        <v>36</v>
      </c>
      <c r="C321" s="345">
        <v>0</v>
      </c>
      <c r="D321" s="349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396" t="s">
        <v>37</v>
      </c>
      <c r="C322" s="345">
        <v>0</v>
      </c>
      <c r="D322" s="349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396" t="s">
        <v>38</v>
      </c>
      <c r="C323" s="345">
        <v>0</v>
      </c>
      <c r="D323" s="349">
        <v>0</v>
      </c>
      <c r="E323" s="27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396" t="s">
        <v>39</v>
      </c>
      <c r="C324" s="345">
        <v>0</v>
      </c>
      <c r="D324" s="349">
        <v>0</v>
      </c>
      <c r="E324" s="27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6" t="s">
        <v>40</v>
      </c>
      <c r="C325" s="345">
        <v>0</v>
      </c>
      <c r="D325" s="349">
        <v>0</v>
      </c>
      <c r="E325" s="27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6" t="s">
        <v>60</v>
      </c>
      <c r="C326" s="345">
        <v>0</v>
      </c>
      <c r="D326" s="349">
        <v>0</v>
      </c>
      <c r="E326" s="27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81"/>
      <c r="D327" s="349"/>
      <c r="E327" s="27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5" t="s">
        <v>6</v>
      </c>
      <c r="C328" s="398">
        <f>SUM(C315:C327)</f>
        <v>10</v>
      </c>
      <c r="D328" s="409">
        <f>SUM(D315:D327)</f>
        <v>117972128.90000001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11" t="s">
        <v>280</v>
      </c>
      <c r="C329" s="363"/>
      <c r="D329" s="515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8" t="s">
        <v>93</v>
      </c>
      <c r="C330" s="678"/>
      <c r="D330" s="678"/>
      <c r="E330" s="678"/>
      <c r="J330" s="18"/>
      <c r="N330" s="22"/>
      <c r="O330" s="22"/>
      <c r="P330" s="22"/>
    </row>
    <row r="331" spans="1:17" ht="15" customHeight="1" x14ac:dyDescent="0.25">
      <c r="A331" s="15"/>
      <c r="B331" s="678"/>
      <c r="C331" s="678"/>
      <c r="D331" s="678"/>
      <c r="E331" s="678"/>
      <c r="J331" s="18"/>
      <c r="N331" s="22"/>
      <c r="O331" s="22"/>
      <c r="P331" s="22"/>
    </row>
    <row r="332" spans="1:17" ht="15.75" customHeight="1" x14ac:dyDescent="0.25">
      <c r="B332" s="678"/>
      <c r="C332" s="678"/>
      <c r="D332" s="678"/>
      <c r="E332" s="678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12"/>
      <c r="C333" s="412"/>
      <c r="D333" s="412"/>
      <c r="E333" s="412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12"/>
      <c r="C334" s="412"/>
      <c r="D334" s="412"/>
      <c r="E334" s="538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12"/>
      <c r="C335" s="412"/>
      <c r="D335" s="412"/>
      <c r="E335" s="412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12"/>
      <c r="C336" s="412"/>
      <c r="D336" s="412"/>
      <c r="E336" s="412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77" t="s">
        <v>185</v>
      </c>
      <c r="C337" s="677"/>
      <c r="D337" s="677"/>
      <c r="E337" s="677"/>
      <c r="F337" s="25"/>
      <c r="G337" s="83"/>
      <c r="M337" s="273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62"/>
      <c r="C338" s="363"/>
      <c r="D338" s="363"/>
      <c r="M338" s="273"/>
      <c r="Q338" s="711"/>
      <c r="R338" s="91"/>
      <c r="S338" s="91"/>
      <c r="T338" s="91"/>
      <c r="U338" s="91"/>
      <c r="V338" s="91"/>
    </row>
    <row r="339" spans="1:25" ht="15.75" customHeight="1" x14ac:dyDescent="0.25">
      <c r="A339" s="15"/>
      <c r="C339" s="706" t="s">
        <v>664</v>
      </c>
      <c r="D339" s="720"/>
      <c r="E339" s="720"/>
      <c r="F339" s="720"/>
      <c r="G339" s="720"/>
      <c r="H339" s="707"/>
      <c r="J339" s="2"/>
      <c r="K339" s="704" t="s">
        <v>667</v>
      </c>
      <c r="L339" s="726"/>
      <c r="M339" s="726"/>
      <c r="N339" s="705"/>
      <c r="O339" s="95"/>
      <c r="Q339" s="711"/>
      <c r="R339" s="91"/>
      <c r="S339" s="91"/>
      <c r="T339" s="91"/>
      <c r="U339" s="91"/>
      <c r="V339" s="91"/>
    </row>
    <row r="340" spans="1:25" s="29" customFormat="1" ht="24.65" customHeight="1" x14ac:dyDescent="0.25">
      <c r="A340" s="40"/>
      <c r="B340" s="276"/>
      <c r="C340" s="721" t="s">
        <v>662</v>
      </c>
      <c r="D340" s="722"/>
      <c r="E340" s="722"/>
      <c r="F340" s="718" t="s">
        <v>663</v>
      </c>
      <c r="G340" s="725"/>
      <c r="H340" s="719"/>
      <c r="I340" s="19"/>
      <c r="J340" s="276"/>
      <c r="K340" s="718" t="s">
        <v>665</v>
      </c>
      <c r="L340" s="719"/>
      <c r="M340" s="718" t="s">
        <v>666</v>
      </c>
      <c r="N340" s="719"/>
      <c r="O340" s="95"/>
      <c r="Q340" s="91"/>
      <c r="R340" s="91"/>
      <c r="S340" s="91"/>
      <c r="T340" s="91"/>
      <c r="U340" s="91"/>
      <c r="V340" s="91"/>
      <c r="W340" s="171"/>
      <c r="X340" s="142"/>
      <c r="Y340" s="142"/>
    </row>
    <row r="341" spans="1:25" x14ac:dyDescent="0.25">
      <c r="A341" s="15"/>
      <c r="B341" s="344" t="s">
        <v>42</v>
      </c>
      <c r="C341" s="344" t="s">
        <v>244</v>
      </c>
      <c r="D341" s="344" t="s">
        <v>43</v>
      </c>
      <c r="E341" s="442" t="s">
        <v>243</v>
      </c>
      <c r="F341" s="34" t="s">
        <v>30</v>
      </c>
      <c r="G341" s="34" t="s">
        <v>43</v>
      </c>
      <c r="H341" s="141" t="s">
        <v>243</v>
      </c>
      <c r="J341" s="344" t="s">
        <v>42</v>
      </c>
      <c r="K341" s="344" t="s">
        <v>170</v>
      </c>
      <c r="L341" s="344" t="s">
        <v>43</v>
      </c>
      <c r="M341" s="344" t="s">
        <v>30</v>
      </c>
      <c r="N341" s="519" t="s">
        <v>43</v>
      </c>
      <c r="O341" s="95"/>
      <c r="P341" s="92"/>
      <c r="Q341" s="92"/>
      <c r="R341" s="92"/>
      <c r="S341" s="92"/>
      <c r="T341" s="92"/>
      <c r="U341" s="92"/>
      <c r="V341" s="227"/>
      <c r="W341" s="171"/>
      <c r="X341" s="712"/>
      <c r="Y341" s="712"/>
    </row>
    <row r="342" spans="1:25" s="35" customFormat="1" x14ac:dyDescent="0.25">
      <c r="A342" s="33"/>
      <c r="B342" s="469" t="s">
        <v>44</v>
      </c>
      <c r="C342" s="470">
        <v>73</v>
      </c>
      <c r="D342" s="555">
        <f>1152647990.71/1000000</f>
        <v>1152.6479907099999</v>
      </c>
      <c r="E342" s="471">
        <f t="shared" ref="E342:E367" si="12">C342/$C$368</f>
        <v>0.27340823970037453</v>
      </c>
      <c r="F342" s="470">
        <v>173</v>
      </c>
      <c r="G342" s="555">
        <f>1666935763.29/1000000</f>
        <v>1666.9357632900001</v>
      </c>
      <c r="H342" s="471">
        <f t="shared" ref="H342:H367" si="13">F342/$F$368</f>
        <v>0.1913716814159292</v>
      </c>
      <c r="J342" s="469" t="s">
        <v>44</v>
      </c>
      <c r="K342" s="470">
        <v>55</v>
      </c>
      <c r="L342" s="555">
        <v>697.48448141999995</v>
      </c>
      <c r="M342" s="470">
        <v>198</v>
      </c>
      <c r="N342" s="555">
        <v>1903.1053904800001</v>
      </c>
      <c r="P342" s="93"/>
      <c r="Q342" s="93"/>
      <c r="R342" s="93"/>
      <c r="S342" s="93"/>
      <c r="T342" s="93"/>
      <c r="U342" s="93"/>
      <c r="V342" s="230"/>
      <c r="W342" s="223"/>
      <c r="X342" s="224"/>
      <c r="Y342" s="224"/>
    </row>
    <row r="343" spans="1:25" s="35" customFormat="1" x14ac:dyDescent="0.25">
      <c r="A343" s="33"/>
      <c r="B343" s="469" t="s">
        <v>45</v>
      </c>
      <c r="C343" s="470">
        <v>102</v>
      </c>
      <c r="D343" s="555">
        <f>1289433538.3/1000000</f>
        <v>1289.4335383</v>
      </c>
      <c r="E343" s="471">
        <f t="shared" si="12"/>
        <v>0.38202247191011235</v>
      </c>
      <c r="F343" s="470">
        <v>329</v>
      </c>
      <c r="G343" s="555">
        <f>5989942347.71/1000000</f>
        <v>5989.9423477099999</v>
      </c>
      <c r="H343" s="471">
        <f t="shared" si="13"/>
        <v>0.36393805309734512</v>
      </c>
      <c r="J343" s="469" t="s">
        <v>45</v>
      </c>
      <c r="K343" s="470">
        <v>39</v>
      </c>
      <c r="L343" s="555">
        <v>806.46212686000001</v>
      </c>
      <c r="M343" s="470">
        <v>265</v>
      </c>
      <c r="N343" s="559">
        <v>3084.06846683</v>
      </c>
      <c r="P343" s="93"/>
      <c r="Q343" s="93"/>
      <c r="R343" s="93"/>
      <c r="S343" s="93"/>
      <c r="T343" s="93"/>
      <c r="U343" s="93"/>
      <c r="V343" s="230"/>
      <c r="W343" s="225"/>
      <c r="X343" s="226"/>
      <c r="Y343" s="226"/>
    </row>
    <row r="344" spans="1:25" s="35" customFormat="1" x14ac:dyDescent="0.25">
      <c r="A344" s="33"/>
      <c r="B344" s="469" t="s">
        <v>46</v>
      </c>
      <c r="C344" s="470">
        <v>3</v>
      </c>
      <c r="D344" s="555">
        <f>66522502.88/1000000</f>
        <v>66.522502880000005</v>
      </c>
      <c r="E344" s="471">
        <f t="shared" si="12"/>
        <v>1.1235955056179775E-2</v>
      </c>
      <c r="F344" s="470">
        <v>1</v>
      </c>
      <c r="G344" s="555">
        <f>25420317.23/1000000</f>
        <v>25.420317230000002</v>
      </c>
      <c r="H344" s="471">
        <f t="shared" si="13"/>
        <v>1.1061946902654867E-3</v>
      </c>
      <c r="J344" s="469" t="s">
        <v>46</v>
      </c>
      <c r="K344" s="470">
        <v>0</v>
      </c>
      <c r="L344" s="555">
        <v>0</v>
      </c>
      <c r="M344" s="470">
        <v>1</v>
      </c>
      <c r="N344" s="559">
        <v>24.54975056</v>
      </c>
      <c r="O344" s="93"/>
      <c r="P344" s="93"/>
      <c r="Q344" s="93"/>
      <c r="R344" s="93"/>
      <c r="S344" s="93"/>
      <c r="T344" s="93"/>
      <c r="U344" s="93"/>
      <c r="V344" s="230"/>
      <c r="W344" s="228"/>
      <c r="X344" s="229"/>
      <c r="Y344" s="142"/>
    </row>
    <row r="345" spans="1:25" s="35" customFormat="1" x14ac:dyDescent="0.25">
      <c r="A345" s="33"/>
      <c r="B345" s="469" t="s">
        <v>47</v>
      </c>
      <c r="C345" s="470">
        <v>24</v>
      </c>
      <c r="D345" s="555">
        <f>413843092.91/1000000</f>
        <v>413.84309291000005</v>
      </c>
      <c r="E345" s="471">
        <f t="shared" si="12"/>
        <v>8.98876404494382E-2</v>
      </c>
      <c r="F345" s="470">
        <v>30</v>
      </c>
      <c r="G345" s="555">
        <f>324315830.38/1000000</f>
        <v>324.31583038000002</v>
      </c>
      <c r="H345" s="471">
        <f t="shared" si="13"/>
        <v>3.3185840707964605E-2</v>
      </c>
      <c r="J345" s="469" t="s">
        <v>47</v>
      </c>
      <c r="K345" s="470">
        <v>1</v>
      </c>
      <c r="L345" s="555">
        <v>23.057214139999999</v>
      </c>
      <c r="M345" s="470">
        <v>26</v>
      </c>
      <c r="N345" s="559">
        <v>244.67117537000001</v>
      </c>
      <c r="O345" s="95"/>
      <c r="P345" s="95"/>
      <c r="Q345" s="95"/>
      <c r="R345" s="95"/>
      <c r="S345" s="95"/>
      <c r="T345" s="95"/>
      <c r="U345" s="95"/>
      <c r="V345" s="230"/>
      <c r="W345" s="231"/>
      <c r="X345" s="232"/>
      <c r="Y345" s="139"/>
    </row>
    <row r="346" spans="1:25" s="35" customFormat="1" x14ac:dyDescent="0.25">
      <c r="A346" s="33"/>
      <c r="B346" s="469" t="s">
        <v>48</v>
      </c>
      <c r="C346" s="470">
        <v>2</v>
      </c>
      <c r="D346" s="555">
        <f>14517000/1000000</f>
        <v>14.516999999999999</v>
      </c>
      <c r="E346" s="471">
        <f t="shared" si="12"/>
        <v>7.4906367041198503E-3</v>
      </c>
      <c r="F346" s="470">
        <v>6</v>
      </c>
      <c r="G346" s="555">
        <f>45986000/1000000</f>
        <v>45.985999999999997</v>
      </c>
      <c r="H346" s="471">
        <f t="shared" si="13"/>
        <v>6.6371681415929203E-3</v>
      </c>
      <c r="J346" s="469" t="s">
        <v>48</v>
      </c>
      <c r="K346" s="470">
        <v>1</v>
      </c>
      <c r="L346" s="555">
        <v>7.9930000000000003</v>
      </c>
      <c r="M346" s="470">
        <v>2</v>
      </c>
      <c r="N346" s="559">
        <v>15.356999999999999</v>
      </c>
      <c r="O346" s="95"/>
      <c r="P346" s="95"/>
      <c r="Q346" s="95"/>
      <c r="R346" s="95"/>
      <c r="S346" s="95"/>
      <c r="T346" s="95"/>
      <c r="U346" s="95"/>
      <c r="V346" s="230"/>
      <c r="W346" s="231"/>
      <c r="X346" s="232"/>
      <c r="Y346" s="139"/>
    </row>
    <row r="347" spans="1:25" s="35" customFormat="1" x14ac:dyDescent="0.25">
      <c r="A347" s="33"/>
      <c r="B347" s="469" t="s">
        <v>49</v>
      </c>
      <c r="C347" s="470">
        <v>9</v>
      </c>
      <c r="D347" s="555">
        <f>74544000/1000000</f>
        <v>74.543999999999997</v>
      </c>
      <c r="E347" s="471">
        <f t="shared" si="12"/>
        <v>3.3707865168539325E-2</v>
      </c>
      <c r="F347" s="470">
        <v>34</v>
      </c>
      <c r="G347" s="555">
        <f>272565000/1000000</f>
        <v>272.565</v>
      </c>
      <c r="H347" s="471">
        <f t="shared" si="13"/>
        <v>3.7610619469026552E-2</v>
      </c>
      <c r="J347" s="469" t="s">
        <v>49</v>
      </c>
      <c r="K347" s="470">
        <v>0</v>
      </c>
      <c r="L347" s="555">
        <v>0</v>
      </c>
      <c r="M347" s="470">
        <v>34</v>
      </c>
      <c r="N347" s="559">
        <v>311.49809566000005</v>
      </c>
      <c r="O347" s="93"/>
      <c r="P347" s="93"/>
      <c r="Q347" s="93"/>
      <c r="R347" s="93"/>
      <c r="S347" s="93"/>
      <c r="T347" s="93"/>
      <c r="U347" s="93"/>
      <c r="V347" s="230"/>
      <c r="W347" s="231"/>
      <c r="X347" s="232"/>
      <c r="Y347" s="139"/>
    </row>
    <row r="348" spans="1:25" s="35" customFormat="1" x14ac:dyDescent="0.25">
      <c r="A348" s="33"/>
      <c r="B348" s="469" t="s">
        <v>92</v>
      </c>
      <c r="C348" s="470">
        <v>5</v>
      </c>
      <c r="D348" s="555">
        <f>58748120.1/1000000</f>
        <v>58.748120100000001</v>
      </c>
      <c r="E348" s="471">
        <f t="shared" si="12"/>
        <v>1.8726591760299626E-2</v>
      </c>
      <c r="F348" s="470">
        <v>89</v>
      </c>
      <c r="G348" s="555">
        <f>879160137.24/1000000</f>
        <v>879.16013724000004</v>
      </c>
      <c r="H348" s="471">
        <f t="shared" si="13"/>
        <v>9.8451327433628319E-2</v>
      </c>
      <c r="J348" s="469" t="s">
        <v>92</v>
      </c>
      <c r="K348" s="470">
        <v>16</v>
      </c>
      <c r="L348" s="555">
        <v>294.87305001999999</v>
      </c>
      <c r="M348" s="470">
        <v>78</v>
      </c>
      <c r="N348" s="559">
        <v>871.36908821000009</v>
      </c>
      <c r="O348" s="93"/>
      <c r="P348" s="93"/>
      <c r="Q348" s="93"/>
      <c r="R348" s="93"/>
      <c r="S348" s="93"/>
      <c r="T348" s="93"/>
      <c r="U348" s="93"/>
      <c r="V348" s="230"/>
      <c r="W348" s="231"/>
      <c r="X348" s="232"/>
      <c r="Y348" s="139"/>
    </row>
    <row r="349" spans="1:25" s="35" customFormat="1" x14ac:dyDescent="0.25">
      <c r="A349" s="33"/>
      <c r="B349" s="469" t="s">
        <v>186</v>
      </c>
      <c r="C349" s="470">
        <v>0</v>
      </c>
      <c r="D349" s="555">
        <v>0</v>
      </c>
      <c r="E349" s="471">
        <f t="shared" si="12"/>
        <v>0</v>
      </c>
      <c r="F349" s="470">
        <v>24</v>
      </c>
      <c r="G349" s="555">
        <f>263306909.49/1000000</f>
        <v>263.30690949000001</v>
      </c>
      <c r="H349" s="471">
        <f t="shared" si="13"/>
        <v>2.6548672566371681E-2</v>
      </c>
      <c r="J349" s="469" t="s">
        <v>186</v>
      </c>
      <c r="K349" s="470">
        <v>5</v>
      </c>
      <c r="L349" s="555">
        <v>71.969864790000003</v>
      </c>
      <c r="M349" s="470">
        <v>55</v>
      </c>
      <c r="N349" s="559">
        <v>683.11333925999998</v>
      </c>
      <c r="O349" s="93"/>
      <c r="P349" s="93"/>
      <c r="Q349" s="93"/>
      <c r="R349" s="93"/>
      <c r="S349" s="93"/>
      <c r="T349" s="93"/>
      <c r="U349" s="93"/>
      <c r="V349" s="230"/>
      <c r="W349" s="231"/>
      <c r="X349" s="232"/>
      <c r="Y349" s="139"/>
    </row>
    <row r="350" spans="1:25" s="35" customFormat="1" x14ac:dyDescent="0.25">
      <c r="A350" s="33"/>
      <c r="B350" s="469" t="s">
        <v>50</v>
      </c>
      <c r="C350" s="470">
        <v>7</v>
      </c>
      <c r="D350" s="555">
        <f>101318705.44/1000000</f>
        <v>101.31870544</v>
      </c>
      <c r="E350" s="471">
        <f t="shared" si="12"/>
        <v>2.6217228464419477E-2</v>
      </c>
      <c r="F350" s="470">
        <v>56</v>
      </c>
      <c r="G350" s="555">
        <f>682209349.66/1000000</f>
        <v>682.20934965999993</v>
      </c>
      <c r="H350" s="471">
        <f t="shared" si="13"/>
        <v>6.1946902654867256E-2</v>
      </c>
      <c r="J350" s="469" t="s">
        <v>50</v>
      </c>
      <c r="K350" s="470">
        <v>0</v>
      </c>
      <c r="L350" s="555">
        <v>0</v>
      </c>
      <c r="M350" s="470">
        <v>45</v>
      </c>
      <c r="N350" s="559">
        <v>498.69800911999999</v>
      </c>
      <c r="O350" s="93"/>
      <c r="P350" s="93"/>
      <c r="Q350" s="93"/>
      <c r="R350" s="93"/>
      <c r="S350" s="93"/>
      <c r="T350" s="93"/>
      <c r="U350" s="93"/>
      <c r="V350" s="230"/>
      <c r="W350" s="231"/>
      <c r="X350" s="232"/>
      <c r="Y350" s="139"/>
    </row>
    <row r="351" spans="1:25" s="35" customFormat="1" x14ac:dyDescent="0.25">
      <c r="A351" s="33"/>
      <c r="B351" s="469" t="s">
        <v>187</v>
      </c>
      <c r="C351" s="470">
        <v>8</v>
      </c>
      <c r="D351" s="555">
        <f>151921505.21/1000000</f>
        <v>151.92150521000002</v>
      </c>
      <c r="E351" s="471">
        <f t="shared" si="12"/>
        <v>2.9962546816479401E-2</v>
      </c>
      <c r="F351" s="470">
        <v>35</v>
      </c>
      <c r="G351" s="555">
        <f>440824274.91/1000000</f>
        <v>440.82427491000004</v>
      </c>
      <c r="H351" s="471">
        <f t="shared" si="13"/>
        <v>3.8716814159292033E-2</v>
      </c>
      <c r="J351" s="469" t="s">
        <v>187</v>
      </c>
      <c r="K351" s="470">
        <v>6</v>
      </c>
      <c r="L351" s="555">
        <v>104.74998004000001</v>
      </c>
      <c r="M351" s="470">
        <v>22</v>
      </c>
      <c r="N351" s="559">
        <v>247.16147182</v>
      </c>
      <c r="O351" s="93"/>
      <c r="P351" s="93"/>
      <c r="Q351" s="93"/>
      <c r="R351" s="93"/>
      <c r="S351" s="93"/>
      <c r="T351" s="93"/>
      <c r="U351" s="93"/>
      <c r="V351" s="230"/>
      <c r="W351" s="231"/>
      <c r="X351" s="232"/>
      <c r="Y351" s="139"/>
    </row>
    <row r="352" spans="1:25" s="35" customFormat="1" x14ac:dyDescent="0.25">
      <c r="A352" s="33"/>
      <c r="B352" s="469" t="s">
        <v>188</v>
      </c>
      <c r="C352" s="470">
        <v>0</v>
      </c>
      <c r="D352" s="520">
        <v>0</v>
      </c>
      <c r="E352" s="471">
        <f t="shared" si="12"/>
        <v>0</v>
      </c>
      <c r="F352" s="470">
        <v>0</v>
      </c>
      <c r="G352" s="555">
        <v>0</v>
      </c>
      <c r="H352" s="471">
        <f t="shared" si="13"/>
        <v>0</v>
      </c>
      <c r="J352" s="469" t="s">
        <v>188</v>
      </c>
      <c r="K352" s="470">
        <v>0</v>
      </c>
      <c r="L352" s="555">
        <v>0</v>
      </c>
      <c r="M352" s="470">
        <v>0</v>
      </c>
      <c r="N352" s="559">
        <v>0</v>
      </c>
      <c r="O352" s="93"/>
      <c r="P352" s="93"/>
      <c r="Q352" s="93"/>
      <c r="R352" s="93"/>
      <c r="S352" s="93"/>
      <c r="T352" s="93"/>
      <c r="U352" s="93"/>
      <c r="V352" s="230"/>
      <c r="W352" s="231"/>
      <c r="X352" s="232"/>
      <c r="Y352" s="139"/>
    </row>
    <row r="353" spans="1:25" s="35" customFormat="1" x14ac:dyDescent="0.25">
      <c r="A353" s="33"/>
      <c r="B353" s="469" t="s">
        <v>61</v>
      </c>
      <c r="C353" s="470">
        <v>1</v>
      </c>
      <c r="D353" s="555">
        <f>6734000/1000000</f>
        <v>6.734</v>
      </c>
      <c r="E353" s="471">
        <f t="shared" si="12"/>
        <v>3.7453183520599251E-3</v>
      </c>
      <c r="F353" s="470">
        <v>4</v>
      </c>
      <c r="G353" s="555">
        <f>36935000/1000000</f>
        <v>36.935000000000002</v>
      </c>
      <c r="H353" s="471">
        <f t="shared" si="13"/>
        <v>4.4247787610619468E-3</v>
      </c>
      <c r="J353" s="469" t="s">
        <v>61</v>
      </c>
      <c r="K353" s="470">
        <v>0</v>
      </c>
      <c r="L353" s="555">
        <v>0</v>
      </c>
      <c r="M353" s="470">
        <v>2</v>
      </c>
      <c r="N353" s="559">
        <v>18.559999999999999</v>
      </c>
      <c r="O353" s="93"/>
      <c r="P353" s="93"/>
      <c r="Q353" s="93"/>
      <c r="W353" s="231"/>
      <c r="X353" s="232"/>
      <c r="Y353" s="139"/>
    </row>
    <row r="354" spans="1:25" s="35" customFormat="1" x14ac:dyDescent="0.25">
      <c r="A354" s="33"/>
      <c r="B354" s="469" t="s">
        <v>189</v>
      </c>
      <c r="C354" s="470">
        <v>1</v>
      </c>
      <c r="D354" s="555">
        <f>9241000/1000000</f>
        <v>9.2409999999999997</v>
      </c>
      <c r="E354" s="471">
        <f t="shared" si="12"/>
        <v>3.7453183520599251E-3</v>
      </c>
      <c r="F354" s="470">
        <v>2</v>
      </c>
      <c r="G354" s="555">
        <f>18420000/1000000</f>
        <v>18.420000000000002</v>
      </c>
      <c r="H354" s="471">
        <f t="shared" si="13"/>
        <v>2.2123893805309734E-3</v>
      </c>
      <c r="J354" s="469" t="s">
        <v>189</v>
      </c>
      <c r="K354" s="470">
        <v>0</v>
      </c>
      <c r="L354" s="555">
        <v>0</v>
      </c>
      <c r="M354" s="470">
        <v>4</v>
      </c>
      <c r="N354" s="559">
        <v>37.106999999999999</v>
      </c>
      <c r="O354" s="93"/>
      <c r="P354" s="335"/>
      <c r="Q354" s="93"/>
      <c r="W354" s="231"/>
      <c r="X354" s="232"/>
      <c r="Y354" s="139"/>
    </row>
    <row r="355" spans="1:25" s="35" customFormat="1" x14ac:dyDescent="0.25">
      <c r="A355" s="33"/>
      <c r="B355" s="469" t="s">
        <v>190</v>
      </c>
      <c r="C355" s="470">
        <v>1</v>
      </c>
      <c r="D355" s="555">
        <f>23633023.01/1000000</f>
        <v>23.633023010000002</v>
      </c>
      <c r="E355" s="471">
        <f t="shared" si="12"/>
        <v>3.7453183520599251E-3</v>
      </c>
      <c r="F355" s="470">
        <v>26</v>
      </c>
      <c r="G355" s="555">
        <f>265233843.02/1000000</f>
        <v>265.23384301999999</v>
      </c>
      <c r="H355" s="471">
        <f t="shared" si="13"/>
        <v>2.8761061946902654E-2</v>
      </c>
      <c r="J355" s="469" t="s">
        <v>190</v>
      </c>
      <c r="K355" s="470">
        <v>0</v>
      </c>
      <c r="L355" s="555">
        <v>0</v>
      </c>
      <c r="M355" s="470">
        <v>36</v>
      </c>
      <c r="N355" s="559">
        <v>334.71100000000001</v>
      </c>
      <c r="O355" s="93"/>
      <c r="P355" s="335"/>
      <c r="Q355" s="93"/>
      <c r="W355" s="231"/>
      <c r="X355" s="232"/>
      <c r="Y355" s="139"/>
    </row>
    <row r="356" spans="1:25" s="35" customFormat="1" x14ac:dyDescent="0.25">
      <c r="A356" s="33"/>
      <c r="B356" s="469" t="s">
        <v>101</v>
      </c>
      <c r="C356" s="470">
        <v>2</v>
      </c>
      <c r="D356" s="555">
        <f>31647128.65/1000000</f>
        <v>31.647128649999999</v>
      </c>
      <c r="E356" s="471">
        <f t="shared" si="12"/>
        <v>7.4906367041198503E-3</v>
      </c>
      <c r="F356" s="470">
        <v>24</v>
      </c>
      <c r="G356" s="555">
        <f>300014862.62/1000000</f>
        <v>300.01486262000003</v>
      </c>
      <c r="H356" s="471">
        <f t="shared" si="13"/>
        <v>2.6548672566371681E-2</v>
      </c>
      <c r="J356" s="469" t="s">
        <v>101</v>
      </c>
      <c r="K356" s="470">
        <v>5</v>
      </c>
      <c r="L356" s="555">
        <v>93.934553199999996</v>
      </c>
      <c r="M356" s="470">
        <v>0</v>
      </c>
      <c r="N356" s="559">
        <v>0</v>
      </c>
      <c r="O356" s="93"/>
      <c r="P356" s="93"/>
      <c r="Q356" s="93"/>
    </row>
    <row r="357" spans="1:25" s="35" customFormat="1" x14ac:dyDescent="0.25">
      <c r="A357" s="33"/>
      <c r="B357" s="469" t="s">
        <v>320</v>
      </c>
      <c r="C357" s="470">
        <v>6</v>
      </c>
      <c r="D357" s="555">
        <f>103518489.07/1000000</f>
        <v>103.51848906999999</v>
      </c>
      <c r="E357" s="471">
        <f t="shared" si="12"/>
        <v>2.247191011235955E-2</v>
      </c>
      <c r="F357" s="470">
        <v>20</v>
      </c>
      <c r="G357" s="555">
        <f>199712507.06/1000000</f>
        <v>199.71250706000001</v>
      </c>
      <c r="H357" s="471">
        <f t="shared" si="13"/>
        <v>2.2123893805309734E-2</v>
      </c>
      <c r="J357" s="469" t="s">
        <v>216</v>
      </c>
      <c r="K357" s="470">
        <v>6</v>
      </c>
      <c r="L357" s="559">
        <v>101.34180599</v>
      </c>
      <c r="M357" s="470">
        <v>24</v>
      </c>
      <c r="N357" s="559">
        <v>294.32581436999999</v>
      </c>
      <c r="O357" s="93"/>
      <c r="P357" s="93"/>
      <c r="Q357" s="93"/>
    </row>
    <row r="358" spans="1:25" s="35" customFormat="1" x14ac:dyDescent="0.25">
      <c r="A358" s="33"/>
      <c r="B358" s="469" t="s">
        <v>207</v>
      </c>
      <c r="C358" s="470">
        <v>0</v>
      </c>
      <c r="D358" s="555">
        <v>0</v>
      </c>
      <c r="E358" s="471">
        <f t="shared" si="12"/>
        <v>0</v>
      </c>
      <c r="F358" s="470">
        <v>0</v>
      </c>
      <c r="G358" s="555">
        <v>0</v>
      </c>
      <c r="H358" s="471">
        <f t="shared" si="13"/>
        <v>0</v>
      </c>
      <c r="J358" s="469" t="s">
        <v>191</v>
      </c>
      <c r="K358" s="470">
        <v>0</v>
      </c>
      <c r="L358" s="520">
        <v>0</v>
      </c>
      <c r="M358" s="470">
        <v>0</v>
      </c>
      <c r="N358" s="559">
        <v>0</v>
      </c>
      <c r="P358" s="75"/>
      <c r="Q358" s="75"/>
    </row>
    <row r="359" spans="1:25" s="35" customFormat="1" x14ac:dyDescent="0.25">
      <c r="A359" s="33"/>
      <c r="B359" s="528" t="s">
        <v>317</v>
      </c>
      <c r="C359" s="529">
        <v>0</v>
      </c>
      <c r="D359" s="555">
        <v>0</v>
      </c>
      <c r="E359" s="471">
        <f t="shared" si="12"/>
        <v>0</v>
      </c>
      <c r="F359" s="529">
        <v>2</v>
      </c>
      <c r="G359" s="555">
        <f>18600000/1000000</f>
        <v>18.600000000000001</v>
      </c>
      <c r="H359" s="471">
        <f t="shared" si="13"/>
        <v>2.2123893805309734E-3</v>
      </c>
      <c r="J359" s="528" t="s">
        <v>287</v>
      </c>
      <c r="K359" s="529">
        <v>0</v>
      </c>
      <c r="L359" s="530">
        <v>0</v>
      </c>
      <c r="M359" s="529">
        <v>1</v>
      </c>
      <c r="N359" s="560">
        <v>8.48</v>
      </c>
      <c r="P359" s="75"/>
      <c r="Q359" s="75"/>
    </row>
    <row r="360" spans="1:25" s="35" customFormat="1" x14ac:dyDescent="0.25">
      <c r="A360" s="33"/>
      <c r="B360" s="469" t="s">
        <v>97</v>
      </c>
      <c r="C360" s="470">
        <v>0</v>
      </c>
      <c r="D360" s="555">
        <v>0</v>
      </c>
      <c r="E360" s="471">
        <f t="shared" si="12"/>
        <v>0</v>
      </c>
      <c r="F360" s="470">
        <v>0</v>
      </c>
      <c r="G360" s="555">
        <v>0</v>
      </c>
      <c r="H360" s="471">
        <f t="shared" si="13"/>
        <v>0</v>
      </c>
      <c r="J360" s="469" t="s">
        <v>97</v>
      </c>
      <c r="K360" s="470">
        <v>0</v>
      </c>
      <c r="L360" s="555">
        <v>0</v>
      </c>
      <c r="M360" s="470">
        <v>0</v>
      </c>
      <c r="N360" s="559">
        <v>0</v>
      </c>
      <c r="P360" s="75"/>
      <c r="Q360" s="75"/>
    </row>
    <row r="361" spans="1:25" s="35" customFormat="1" x14ac:dyDescent="0.25">
      <c r="A361" s="33"/>
      <c r="B361" s="469" t="s">
        <v>166</v>
      </c>
      <c r="C361" s="470">
        <v>0</v>
      </c>
      <c r="D361" s="555">
        <v>0</v>
      </c>
      <c r="E361" s="471">
        <f t="shared" si="12"/>
        <v>0</v>
      </c>
      <c r="F361" s="470">
        <v>0</v>
      </c>
      <c r="G361" s="555">
        <v>0</v>
      </c>
      <c r="H361" s="471">
        <f t="shared" si="13"/>
        <v>0</v>
      </c>
      <c r="J361" s="469" t="s">
        <v>166</v>
      </c>
      <c r="K361" s="470">
        <v>0</v>
      </c>
      <c r="L361" s="521">
        <v>0</v>
      </c>
      <c r="M361" s="470">
        <v>0</v>
      </c>
      <c r="N361" s="559">
        <v>0</v>
      </c>
      <c r="P361" s="75"/>
      <c r="Q361" s="75"/>
    </row>
    <row r="362" spans="1:25" s="35" customFormat="1" x14ac:dyDescent="0.25">
      <c r="A362" s="33"/>
      <c r="B362" s="469" t="s">
        <v>205</v>
      </c>
      <c r="C362" s="470">
        <v>0</v>
      </c>
      <c r="D362" s="555">
        <v>0</v>
      </c>
      <c r="E362" s="471">
        <f t="shared" si="12"/>
        <v>0</v>
      </c>
      <c r="F362" s="470">
        <v>0</v>
      </c>
      <c r="G362" s="555">
        <v>0</v>
      </c>
      <c r="H362" s="471">
        <f t="shared" si="13"/>
        <v>0</v>
      </c>
      <c r="J362" s="469" t="s">
        <v>181</v>
      </c>
      <c r="K362" s="470">
        <v>0</v>
      </c>
      <c r="L362" s="520">
        <v>0</v>
      </c>
      <c r="M362" s="470">
        <v>0</v>
      </c>
      <c r="N362" s="521">
        <v>0</v>
      </c>
      <c r="P362" s="94"/>
      <c r="Q362" s="94"/>
    </row>
    <row r="363" spans="1:25" s="35" customFormat="1" x14ac:dyDescent="0.25">
      <c r="A363" s="33"/>
      <c r="B363" s="469" t="s">
        <v>321</v>
      </c>
      <c r="C363" s="470">
        <v>0</v>
      </c>
      <c r="D363" s="555">
        <v>0</v>
      </c>
      <c r="E363" s="471">
        <f t="shared" si="12"/>
        <v>0</v>
      </c>
      <c r="F363" s="470">
        <v>0</v>
      </c>
      <c r="G363" s="555">
        <v>0</v>
      </c>
      <c r="H363" s="471">
        <f t="shared" si="13"/>
        <v>0</v>
      </c>
      <c r="J363" s="469" t="s">
        <v>206</v>
      </c>
      <c r="K363" s="470">
        <v>0</v>
      </c>
      <c r="L363" s="520">
        <v>0</v>
      </c>
      <c r="M363" s="470">
        <v>0</v>
      </c>
      <c r="N363" s="521">
        <v>0</v>
      </c>
      <c r="P363" s="94"/>
      <c r="Q363" s="94"/>
    </row>
    <row r="364" spans="1:25" s="35" customFormat="1" x14ac:dyDescent="0.25">
      <c r="A364" s="33"/>
      <c r="B364" s="469" t="s">
        <v>204</v>
      </c>
      <c r="C364" s="470">
        <v>10</v>
      </c>
      <c r="D364" s="555">
        <f>211555570.27/1000000</f>
        <v>211.55557027</v>
      </c>
      <c r="E364" s="471">
        <f t="shared" si="12"/>
        <v>3.7453183520599252E-2</v>
      </c>
      <c r="F364" s="470">
        <v>5</v>
      </c>
      <c r="G364" s="555">
        <f>56658320.45/1000000</f>
        <v>56.658320450000005</v>
      </c>
      <c r="H364" s="471">
        <f t="shared" si="13"/>
        <v>5.5309734513274336E-3</v>
      </c>
      <c r="J364" s="469" t="s">
        <v>204</v>
      </c>
      <c r="K364" s="470">
        <v>8</v>
      </c>
      <c r="L364" s="555">
        <v>73.953000000000003</v>
      </c>
      <c r="M364" s="470">
        <v>17</v>
      </c>
      <c r="N364" s="559">
        <v>221.31249595</v>
      </c>
      <c r="P364" s="94"/>
      <c r="Q364" s="94"/>
    </row>
    <row r="365" spans="1:25" s="35" customFormat="1" x14ac:dyDescent="0.25">
      <c r="A365" s="33"/>
      <c r="B365" s="469" t="s">
        <v>235</v>
      </c>
      <c r="C365" s="470">
        <v>7</v>
      </c>
      <c r="D365" s="555">
        <f>68636000/1000000</f>
        <v>68.635999999999996</v>
      </c>
      <c r="E365" s="471">
        <f t="shared" si="12"/>
        <v>2.6217228464419477E-2</v>
      </c>
      <c r="F365" s="470">
        <v>29</v>
      </c>
      <c r="G365" s="555">
        <f>296291000/1000000</f>
        <v>296.291</v>
      </c>
      <c r="H365" s="471">
        <f t="shared" si="13"/>
        <v>3.2079646017699116E-2</v>
      </c>
      <c r="J365" s="469" t="s">
        <v>182</v>
      </c>
      <c r="K365" s="470">
        <v>6</v>
      </c>
      <c r="L365" s="559">
        <v>55.305</v>
      </c>
      <c r="M365" s="470">
        <v>14</v>
      </c>
      <c r="N365" s="559">
        <v>219.60315119999999</v>
      </c>
      <c r="P365" s="94"/>
      <c r="Q365" s="94"/>
    </row>
    <row r="366" spans="1:25" s="35" customFormat="1" x14ac:dyDescent="0.25">
      <c r="A366" s="33"/>
      <c r="B366" s="622" t="s">
        <v>319</v>
      </c>
      <c r="C366" s="630">
        <v>2</v>
      </c>
      <c r="D366" s="631">
        <f>62521314.76/1000000</f>
        <v>62.521314759999996</v>
      </c>
      <c r="E366" s="471">
        <f t="shared" si="12"/>
        <v>7.4906367041198503E-3</v>
      </c>
      <c r="F366" s="630">
        <v>15</v>
      </c>
      <c r="G366" s="631">
        <f>136259000/1000000</f>
        <v>136.25899999999999</v>
      </c>
      <c r="H366" s="471">
        <f t="shared" si="13"/>
        <v>1.6592920353982302E-2</v>
      </c>
      <c r="J366" s="622" t="s">
        <v>319</v>
      </c>
      <c r="K366" s="630">
        <v>2</v>
      </c>
      <c r="L366" s="632">
        <v>45.430249920000001</v>
      </c>
      <c r="M366" s="630">
        <v>21</v>
      </c>
      <c r="N366" s="632">
        <v>230.07924992</v>
      </c>
      <c r="P366" s="94"/>
      <c r="Q366" s="94"/>
    </row>
    <row r="367" spans="1:25" s="35" customFormat="1" x14ac:dyDescent="0.25">
      <c r="A367" s="33"/>
      <c r="B367" s="469" t="s">
        <v>318</v>
      </c>
      <c r="C367" s="470">
        <v>4</v>
      </c>
      <c r="D367" s="555">
        <f>30533000/1000000</f>
        <v>30.533000000000001</v>
      </c>
      <c r="E367" s="471">
        <f t="shared" si="12"/>
        <v>1.4981273408239701E-2</v>
      </c>
      <c r="F367" s="470">
        <v>0</v>
      </c>
      <c r="G367" s="555">
        <v>0</v>
      </c>
      <c r="H367" s="471">
        <f t="shared" si="13"/>
        <v>0</v>
      </c>
      <c r="J367" s="635" t="s">
        <v>51</v>
      </c>
      <c r="K367" s="636">
        <f>SUM(K341:K366)</f>
        <v>150</v>
      </c>
      <c r="L367" s="637">
        <f>SUM(L341:L366)</f>
        <v>2376.5543263799996</v>
      </c>
      <c r="M367" s="636">
        <f>SUM(M341:M366)</f>
        <v>845</v>
      </c>
      <c r="N367" s="637">
        <f>SUM(N341:N366)</f>
        <v>9247.7704987500019</v>
      </c>
      <c r="P367" s="94"/>
      <c r="Q367" s="94"/>
    </row>
    <row r="368" spans="1:25" s="35" customFormat="1" ht="17.149999999999999" customHeight="1" x14ac:dyDescent="0.25">
      <c r="A368" s="33"/>
      <c r="B368" s="472" t="s">
        <v>51</v>
      </c>
      <c r="C368" s="473">
        <f t="shared" ref="C368:H368" si="14">SUM(C342:C367)</f>
        <v>267</v>
      </c>
      <c r="D368" s="556">
        <f t="shared" si="14"/>
        <v>3871.5159813099995</v>
      </c>
      <c r="E368" s="474">
        <f t="shared" si="14"/>
        <v>1</v>
      </c>
      <c r="F368" s="473">
        <f t="shared" si="14"/>
        <v>904</v>
      </c>
      <c r="G368" s="556">
        <f t="shared" si="14"/>
        <v>11918.790463060001</v>
      </c>
      <c r="H368" s="474">
        <f t="shared" si="14"/>
        <v>0.99999999999999989</v>
      </c>
      <c r="J368" s="633"/>
      <c r="K368" s="634"/>
      <c r="L368" s="512"/>
      <c r="M368" s="634"/>
      <c r="N368" s="512"/>
      <c r="P368" s="75"/>
      <c r="Q368" s="75"/>
    </row>
    <row r="369" spans="1:25" ht="18.75" customHeight="1" x14ac:dyDescent="0.25">
      <c r="A369" s="15"/>
      <c r="B369" s="281" t="s">
        <v>100</v>
      </c>
      <c r="C369" s="466"/>
      <c r="D369" s="466"/>
      <c r="E369" s="466"/>
      <c r="F369" s="96"/>
      <c r="G369" s="96"/>
      <c r="H369" s="19"/>
      <c r="K369" s="68"/>
      <c r="L369" s="68"/>
      <c r="M369" s="23"/>
      <c r="N369" s="68"/>
      <c r="Q369" s="46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19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20"/>
      <c r="W371" s="35"/>
      <c r="X371" s="35"/>
      <c r="Y371" s="35"/>
    </row>
    <row r="372" spans="1:25" x14ac:dyDescent="0.25">
      <c r="A372" s="15"/>
      <c r="B372" s="414"/>
      <c r="C372" s="466"/>
      <c r="D372" s="466"/>
      <c r="E372" s="466"/>
      <c r="F372" s="76"/>
      <c r="G372" s="76"/>
      <c r="H372" s="19"/>
      <c r="Q372" s="20"/>
    </row>
    <row r="373" spans="1:25" x14ac:dyDescent="0.25">
      <c r="A373" s="15"/>
      <c r="B373" s="414"/>
      <c r="C373" s="363"/>
      <c r="D373" s="363"/>
      <c r="E373" s="414"/>
      <c r="F373" s="14"/>
      <c r="G373" s="77"/>
      <c r="H373" s="19"/>
      <c r="O373" s="68"/>
      <c r="Q373" s="20"/>
    </row>
    <row r="374" spans="1:25" x14ac:dyDescent="0.25">
      <c r="A374" s="15"/>
      <c r="B374" s="414"/>
      <c r="C374" s="363"/>
      <c r="D374" s="363"/>
      <c r="E374" s="414"/>
      <c r="F374" s="14"/>
      <c r="G374" s="78"/>
      <c r="I374" s="14"/>
      <c r="J374" s="79"/>
      <c r="N374" s="21"/>
      <c r="O374" s="21"/>
      <c r="P374" s="4"/>
      <c r="Q374" s="20"/>
    </row>
    <row r="375" spans="1:25" x14ac:dyDescent="0.25">
      <c r="A375" s="15"/>
      <c r="B375" s="414"/>
      <c r="C375" s="363"/>
      <c r="D375" s="363"/>
      <c r="E375" s="414"/>
      <c r="F375" s="14"/>
      <c r="G375" s="78"/>
      <c r="I375" s="14"/>
      <c r="J375" s="79"/>
      <c r="L375" s="46"/>
      <c r="M375" s="23"/>
      <c r="N375" s="63"/>
      <c r="O375" s="63"/>
      <c r="P375" s="4"/>
      <c r="Q375" s="20"/>
    </row>
    <row r="376" spans="1:25" x14ac:dyDescent="0.25">
      <c r="A376" s="15"/>
      <c r="B376" s="414"/>
      <c r="C376" s="363"/>
      <c r="D376" s="363"/>
      <c r="E376" s="414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25" ht="12.75" customHeight="1" x14ac:dyDescent="0.25">
      <c r="A377" s="15"/>
      <c r="B377" s="414"/>
      <c r="C377" s="363"/>
      <c r="D377" s="363"/>
      <c r="E377" s="414"/>
      <c r="F377" s="14"/>
      <c r="G377" s="78"/>
      <c r="I377" s="14"/>
      <c r="L377" s="16"/>
      <c r="M377" s="23"/>
      <c r="N377" s="63"/>
      <c r="O377" s="63"/>
      <c r="P377" s="4"/>
      <c r="Q377" s="20"/>
    </row>
    <row r="378" spans="1:25" ht="12.75" customHeight="1" x14ac:dyDescent="0.25">
      <c r="A378" s="15"/>
      <c r="B378" s="455"/>
      <c r="C378" s="363"/>
      <c r="D378" s="363"/>
      <c r="F378" s="80"/>
      <c r="G378" s="81"/>
      <c r="L378" s="16"/>
      <c r="M378" s="23"/>
      <c r="N378" s="63"/>
      <c r="O378" s="63"/>
      <c r="P378" s="4"/>
      <c r="Q378" s="20"/>
    </row>
    <row r="379" spans="1:25" ht="15" customHeight="1" x14ac:dyDescent="0.25">
      <c r="A379" s="15"/>
      <c r="L379" s="16"/>
      <c r="M379" s="23"/>
      <c r="N379" s="63"/>
      <c r="O379" s="63"/>
      <c r="P379" s="4"/>
      <c r="Q379" s="20"/>
    </row>
    <row r="380" spans="1:25" ht="15" customHeight="1" x14ac:dyDescent="0.25">
      <c r="A380" s="15"/>
      <c r="L380" s="16"/>
      <c r="M380" s="23"/>
      <c r="N380" s="63"/>
      <c r="O380" s="63"/>
      <c r="P380" s="4"/>
      <c r="Q380" s="20"/>
    </row>
    <row r="381" spans="1:25" ht="14.25" customHeight="1" x14ac:dyDescent="0.25">
      <c r="A381" s="15"/>
      <c r="L381" s="16"/>
      <c r="M381" s="23"/>
      <c r="N381" s="63"/>
      <c r="O381" s="63"/>
      <c r="Q381" s="20"/>
    </row>
    <row r="382" spans="1:25" ht="12.75" customHeight="1" x14ac:dyDescent="0.25">
      <c r="A382" s="15"/>
      <c r="L382" s="16"/>
      <c r="M382" s="23"/>
      <c r="N382" s="63"/>
      <c r="O382" s="63"/>
      <c r="Q382" s="23"/>
    </row>
    <row r="383" spans="1:25" x14ac:dyDescent="0.25">
      <c r="A383" s="15"/>
      <c r="L383" s="16"/>
      <c r="M383" s="23"/>
      <c r="N383" s="63"/>
      <c r="O383" s="63"/>
      <c r="Q383" s="23"/>
    </row>
    <row r="384" spans="1:25" x14ac:dyDescent="0.25">
      <c r="A384" s="15"/>
      <c r="L384" s="16"/>
      <c r="M384" s="23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N387" s="63"/>
      <c r="O387" s="63"/>
      <c r="Q387" s="23"/>
    </row>
    <row r="388" spans="1:17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ht="26.25" customHeight="1" x14ac:dyDescent="0.25">
      <c r="A422" s="677" t="s">
        <v>195</v>
      </c>
      <c r="B422" s="677"/>
      <c r="C422" s="677"/>
      <c r="D422" s="677"/>
      <c r="E422" s="677"/>
      <c r="F422" s="25"/>
      <c r="Q422" s="23"/>
    </row>
    <row r="423" spans="1:17" x14ac:dyDescent="0.25">
      <c r="A423" s="15"/>
      <c r="K423" s="22"/>
      <c r="Q423" s="23"/>
    </row>
    <row r="424" spans="1:17" ht="15" customHeight="1" x14ac:dyDescent="0.35">
      <c r="A424" s="15"/>
      <c r="B424" s="721" t="s">
        <v>193</v>
      </c>
      <c r="C424" s="722"/>
      <c r="D424" s="722"/>
      <c r="E424" s="723"/>
      <c r="F424" s="104"/>
      <c r="G424" s="718" t="s">
        <v>193</v>
      </c>
      <c r="H424" s="725"/>
      <c r="I424" s="725"/>
      <c r="J424" s="719"/>
      <c r="K424" s="22"/>
      <c r="Q424" s="23"/>
    </row>
    <row r="425" spans="1:17" ht="15" customHeight="1" x14ac:dyDescent="0.35">
      <c r="A425" s="15"/>
      <c r="B425" s="721" t="s">
        <v>668</v>
      </c>
      <c r="C425" s="722"/>
      <c r="D425" s="722"/>
      <c r="E425" s="723"/>
      <c r="F425" s="104"/>
      <c r="G425" s="718" t="s">
        <v>669</v>
      </c>
      <c r="H425" s="725"/>
      <c r="I425" s="725"/>
      <c r="J425" s="719"/>
      <c r="K425" s="22"/>
      <c r="Q425" s="23"/>
    </row>
    <row r="426" spans="1:17" x14ac:dyDescent="0.35">
      <c r="A426" s="15"/>
      <c r="B426" s="724" t="s">
        <v>42</v>
      </c>
      <c r="C426" s="724" t="s">
        <v>52</v>
      </c>
      <c r="D426" s="713" t="s">
        <v>165</v>
      </c>
      <c r="E426" s="715" t="s">
        <v>29</v>
      </c>
      <c r="F426" s="104"/>
      <c r="G426" s="716" t="s">
        <v>42</v>
      </c>
      <c r="H426" s="716" t="s">
        <v>52</v>
      </c>
      <c r="I426" s="716" t="s">
        <v>165</v>
      </c>
      <c r="J426" s="716" t="s">
        <v>29</v>
      </c>
      <c r="K426" s="22"/>
      <c r="L426" s="22"/>
      <c r="M426" s="19"/>
      <c r="P426" s="23"/>
      <c r="Q426" s="23"/>
    </row>
    <row r="427" spans="1:17" ht="10.5" hidden="1" customHeight="1" x14ac:dyDescent="0.35">
      <c r="A427" s="15"/>
      <c r="B427" s="714"/>
      <c r="C427" s="714"/>
      <c r="D427" s="714"/>
      <c r="E427" s="714"/>
      <c r="F427" s="104"/>
      <c r="G427" s="717"/>
      <c r="H427" s="717"/>
      <c r="I427" s="717"/>
      <c r="J427" s="717"/>
      <c r="L427" s="22"/>
      <c r="M427" s="19"/>
      <c r="P427" s="23"/>
      <c r="Q427" s="23"/>
    </row>
    <row r="428" spans="1:17" x14ac:dyDescent="0.35">
      <c r="A428" s="15"/>
      <c r="B428" s="641" t="s">
        <v>76</v>
      </c>
      <c r="C428" s="476">
        <v>33</v>
      </c>
      <c r="D428" s="476">
        <v>40</v>
      </c>
      <c r="E428" s="476">
        <v>73</v>
      </c>
      <c r="F428" s="104"/>
      <c r="G428" s="507" t="s">
        <v>76</v>
      </c>
      <c r="H428" s="476">
        <v>38</v>
      </c>
      <c r="I428" s="476">
        <v>17</v>
      </c>
      <c r="J428" s="476">
        <v>55</v>
      </c>
      <c r="L428" s="22"/>
      <c r="M428" s="19"/>
      <c r="P428" s="23"/>
      <c r="Q428" s="23"/>
    </row>
    <row r="429" spans="1:17" x14ac:dyDescent="0.35">
      <c r="A429" s="15"/>
      <c r="B429" s="641" t="s">
        <v>110</v>
      </c>
      <c r="C429" s="476">
        <v>64</v>
      </c>
      <c r="D429" s="476">
        <v>38</v>
      </c>
      <c r="E429" s="476">
        <v>102</v>
      </c>
      <c r="F429" s="104"/>
      <c r="G429" s="507" t="s">
        <v>110</v>
      </c>
      <c r="H429" s="476">
        <v>0</v>
      </c>
      <c r="I429" s="476">
        <v>39</v>
      </c>
      <c r="J429" s="476">
        <v>39</v>
      </c>
      <c r="L429" s="22"/>
      <c r="M429" s="19"/>
      <c r="P429" s="23"/>
      <c r="Q429" s="23"/>
    </row>
    <row r="430" spans="1:17" x14ac:dyDescent="0.35">
      <c r="A430" s="15"/>
      <c r="B430" s="641" t="s">
        <v>111</v>
      </c>
      <c r="C430" s="476">
        <v>0</v>
      </c>
      <c r="D430" s="476">
        <v>3</v>
      </c>
      <c r="E430" s="476">
        <v>3</v>
      </c>
      <c r="F430" s="104"/>
      <c r="G430" s="507" t="s">
        <v>111</v>
      </c>
      <c r="H430" s="476">
        <v>0</v>
      </c>
      <c r="I430" s="476">
        <v>0</v>
      </c>
      <c r="J430" s="476">
        <v>0</v>
      </c>
      <c r="L430" s="22"/>
      <c r="M430" s="19"/>
      <c r="P430" s="23"/>
      <c r="Q430" s="23"/>
    </row>
    <row r="431" spans="1:17" x14ac:dyDescent="0.35">
      <c r="A431" s="15"/>
      <c r="B431" s="641" t="s">
        <v>393</v>
      </c>
      <c r="C431" s="476">
        <v>9</v>
      </c>
      <c r="D431" s="476">
        <v>15</v>
      </c>
      <c r="E431" s="476">
        <v>24</v>
      </c>
      <c r="F431" s="104"/>
      <c r="G431" s="507" t="s">
        <v>393</v>
      </c>
      <c r="H431" s="476">
        <v>0</v>
      </c>
      <c r="I431" s="476">
        <v>1</v>
      </c>
      <c r="J431" s="476">
        <v>1</v>
      </c>
      <c r="L431" s="22"/>
      <c r="M431" s="19"/>
      <c r="P431" s="23"/>
      <c r="Q431" s="23"/>
    </row>
    <row r="432" spans="1:17" x14ac:dyDescent="0.35">
      <c r="A432" s="15"/>
      <c r="B432" s="641" t="s">
        <v>452</v>
      </c>
      <c r="C432" s="476">
        <v>2</v>
      </c>
      <c r="D432" s="476">
        <v>0</v>
      </c>
      <c r="E432" s="476">
        <v>2</v>
      </c>
      <c r="F432" s="104"/>
      <c r="G432" s="507" t="s">
        <v>452</v>
      </c>
      <c r="H432" s="476">
        <v>1</v>
      </c>
      <c r="I432" s="476">
        <v>0</v>
      </c>
      <c r="J432" s="476">
        <v>1</v>
      </c>
      <c r="L432" s="22"/>
      <c r="M432" s="19"/>
      <c r="P432" s="23"/>
      <c r="Q432" s="23"/>
    </row>
    <row r="433" spans="1:17" x14ac:dyDescent="0.35">
      <c r="A433" s="15"/>
      <c r="B433" s="641" t="s">
        <v>394</v>
      </c>
      <c r="C433" s="476">
        <v>9</v>
      </c>
      <c r="D433" s="476">
        <v>0</v>
      </c>
      <c r="E433" s="476">
        <v>9</v>
      </c>
      <c r="F433" s="104"/>
      <c r="G433" s="507" t="s">
        <v>394</v>
      </c>
      <c r="H433" s="476">
        <v>0</v>
      </c>
      <c r="I433" s="476">
        <v>0</v>
      </c>
      <c r="J433" s="476">
        <v>0</v>
      </c>
      <c r="L433" s="22"/>
      <c r="M433" s="19"/>
      <c r="P433" s="23"/>
      <c r="Q433" s="23"/>
    </row>
    <row r="434" spans="1:17" x14ac:dyDescent="0.35">
      <c r="A434" s="15"/>
      <c r="B434" s="641" t="s">
        <v>163</v>
      </c>
      <c r="C434" s="476">
        <v>3</v>
      </c>
      <c r="D434" s="476">
        <v>2</v>
      </c>
      <c r="E434" s="476">
        <v>5</v>
      </c>
      <c r="F434" s="104"/>
      <c r="G434" s="507" t="s">
        <v>163</v>
      </c>
      <c r="H434" s="476">
        <v>0</v>
      </c>
      <c r="I434" s="476">
        <v>16</v>
      </c>
      <c r="J434" s="476">
        <v>16</v>
      </c>
      <c r="L434" s="22"/>
      <c r="M434" s="19"/>
      <c r="P434" s="23"/>
      <c r="Q434" s="23"/>
    </row>
    <row r="435" spans="1:17" x14ac:dyDescent="0.35">
      <c r="A435" s="15"/>
      <c r="B435" s="641" t="s">
        <v>395</v>
      </c>
      <c r="C435" s="476">
        <v>0</v>
      </c>
      <c r="D435" s="476">
        <v>0</v>
      </c>
      <c r="E435" s="476">
        <v>0</v>
      </c>
      <c r="F435" s="104"/>
      <c r="G435" s="507" t="s">
        <v>395</v>
      </c>
      <c r="H435" s="476">
        <v>0</v>
      </c>
      <c r="I435" s="476">
        <v>5</v>
      </c>
      <c r="J435" s="476">
        <v>5</v>
      </c>
      <c r="L435" s="22"/>
      <c r="M435" s="19"/>
      <c r="P435" s="23"/>
      <c r="Q435" s="23"/>
    </row>
    <row r="436" spans="1:17" x14ac:dyDescent="0.35">
      <c r="A436" s="15"/>
      <c r="B436" s="641" t="s">
        <v>196</v>
      </c>
      <c r="C436" s="476">
        <v>5</v>
      </c>
      <c r="D436" s="476">
        <v>2</v>
      </c>
      <c r="E436" s="476">
        <v>7</v>
      </c>
      <c r="F436" s="104"/>
      <c r="G436" s="507" t="s">
        <v>196</v>
      </c>
      <c r="H436" s="476">
        <v>0</v>
      </c>
      <c r="I436" s="476">
        <v>0</v>
      </c>
      <c r="J436" s="476">
        <v>0</v>
      </c>
      <c r="L436" s="22"/>
      <c r="M436" s="19"/>
      <c r="P436" s="23"/>
      <c r="Q436" s="23"/>
    </row>
    <row r="437" spans="1:17" x14ac:dyDescent="0.35">
      <c r="A437" s="15"/>
      <c r="B437" s="641" t="s">
        <v>135</v>
      </c>
      <c r="C437" s="476">
        <v>0</v>
      </c>
      <c r="D437" s="476">
        <v>8</v>
      </c>
      <c r="E437" s="476">
        <v>8</v>
      </c>
      <c r="F437" s="104"/>
      <c r="G437" s="507" t="s">
        <v>135</v>
      </c>
      <c r="H437" s="476">
        <v>0</v>
      </c>
      <c r="I437" s="476">
        <v>6</v>
      </c>
      <c r="J437" s="476">
        <v>6</v>
      </c>
      <c r="L437" s="22"/>
      <c r="M437" s="19"/>
      <c r="P437" s="23"/>
      <c r="Q437" s="23"/>
    </row>
    <row r="438" spans="1:17" x14ac:dyDescent="0.35">
      <c r="A438" s="15"/>
      <c r="B438" s="641" t="s">
        <v>103</v>
      </c>
      <c r="C438" s="476">
        <v>0</v>
      </c>
      <c r="D438" s="476">
        <v>0</v>
      </c>
      <c r="E438" s="476">
        <v>0</v>
      </c>
      <c r="F438" s="104"/>
      <c r="G438" s="507" t="s">
        <v>103</v>
      </c>
      <c r="H438" s="476">
        <v>0</v>
      </c>
      <c r="I438" s="476">
        <v>0</v>
      </c>
      <c r="J438" s="476">
        <v>0</v>
      </c>
      <c r="L438" s="22"/>
      <c r="M438" s="19"/>
      <c r="P438" s="23"/>
      <c r="Q438" s="23"/>
    </row>
    <row r="439" spans="1:17" x14ac:dyDescent="0.35">
      <c r="A439" s="15"/>
      <c r="B439" s="641" t="s">
        <v>198</v>
      </c>
      <c r="C439" s="476">
        <v>1</v>
      </c>
      <c r="D439" s="476">
        <v>0</v>
      </c>
      <c r="E439" s="476">
        <v>1</v>
      </c>
      <c r="F439" s="104"/>
      <c r="G439" s="507" t="s">
        <v>198</v>
      </c>
      <c r="H439" s="476">
        <v>0</v>
      </c>
      <c r="I439" s="476">
        <v>0</v>
      </c>
      <c r="J439" s="476">
        <v>0</v>
      </c>
      <c r="L439" s="22"/>
      <c r="M439" s="19"/>
      <c r="P439" s="23"/>
      <c r="Q439" s="23"/>
    </row>
    <row r="440" spans="1:17" x14ac:dyDescent="0.35">
      <c r="A440" s="15"/>
      <c r="B440" s="641" t="s">
        <v>396</v>
      </c>
      <c r="C440" s="476">
        <v>1</v>
      </c>
      <c r="D440" s="476">
        <v>0</v>
      </c>
      <c r="E440" s="476">
        <v>1</v>
      </c>
      <c r="F440" s="104"/>
      <c r="G440" s="507" t="s">
        <v>396</v>
      </c>
      <c r="H440" s="476">
        <v>0</v>
      </c>
      <c r="I440" s="476">
        <v>0</v>
      </c>
      <c r="J440" s="476">
        <v>0</v>
      </c>
      <c r="L440" s="22"/>
      <c r="M440" s="19"/>
      <c r="P440" s="23"/>
      <c r="Q440" s="23"/>
    </row>
    <row r="441" spans="1:17" x14ac:dyDescent="0.35">
      <c r="A441" s="15"/>
      <c r="B441" s="641" t="s">
        <v>453</v>
      </c>
      <c r="C441" s="476">
        <v>0</v>
      </c>
      <c r="D441" s="476">
        <v>1</v>
      </c>
      <c r="E441" s="476">
        <v>1</v>
      </c>
      <c r="F441" s="104"/>
      <c r="G441" s="507" t="s">
        <v>453</v>
      </c>
      <c r="H441" s="476">
        <v>0</v>
      </c>
      <c r="I441" s="476">
        <v>0</v>
      </c>
      <c r="J441" s="476">
        <v>0</v>
      </c>
      <c r="L441" s="22"/>
      <c r="M441" s="19"/>
      <c r="P441" s="23"/>
      <c r="Q441" s="23"/>
    </row>
    <row r="442" spans="1:17" x14ac:dyDescent="0.35">
      <c r="A442" s="15"/>
      <c r="B442" s="641" t="s">
        <v>126</v>
      </c>
      <c r="C442" s="476">
        <v>0</v>
      </c>
      <c r="D442" s="476">
        <v>2</v>
      </c>
      <c r="E442" s="476">
        <v>2</v>
      </c>
      <c r="F442" s="104"/>
      <c r="G442" s="507" t="s">
        <v>126</v>
      </c>
      <c r="H442" s="476">
        <v>0</v>
      </c>
      <c r="I442" s="476">
        <v>5</v>
      </c>
      <c r="J442" s="476">
        <v>5</v>
      </c>
      <c r="L442" s="22"/>
      <c r="M442" s="19"/>
      <c r="P442" s="23"/>
      <c r="Q442" s="23"/>
    </row>
    <row r="443" spans="1:17" x14ac:dyDescent="0.35">
      <c r="A443" s="15"/>
      <c r="B443" s="641" t="s">
        <v>273</v>
      </c>
      <c r="C443" s="476">
        <v>3</v>
      </c>
      <c r="D443" s="476">
        <v>3</v>
      </c>
      <c r="E443" s="476">
        <v>6</v>
      </c>
      <c r="F443" s="104"/>
      <c r="G443" s="557" t="s">
        <v>216</v>
      </c>
      <c r="H443" s="476">
        <v>1</v>
      </c>
      <c r="I443" s="476">
        <v>5</v>
      </c>
      <c r="J443" s="476">
        <v>6</v>
      </c>
      <c r="L443" s="22"/>
      <c r="M443" s="19"/>
      <c r="P443" s="23"/>
      <c r="Q443" s="23"/>
    </row>
    <row r="444" spans="1:17" x14ac:dyDescent="0.35">
      <c r="A444" s="15"/>
      <c r="B444" s="641" t="s">
        <v>191</v>
      </c>
      <c r="C444" s="476">
        <v>0</v>
      </c>
      <c r="D444" s="476">
        <v>0</v>
      </c>
      <c r="E444" s="476">
        <v>0</v>
      </c>
      <c r="F444" s="104"/>
      <c r="G444" s="507" t="s">
        <v>191</v>
      </c>
      <c r="H444" s="476">
        <v>0</v>
      </c>
      <c r="I444" s="476">
        <v>0</v>
      </c>
      <c r="J444" s="476">
        <v>0</v>
      </c>
      <c r="L444" s="22"/>
      <c r="M444" s="19"/>
      <c r="P444" s="23"/>
      <c r="Q444" s="23"/>
    </row>
    <row r="445" spans="1:17" x14ac:dyDescent="0.35">
      <c r="A445" s="15"/>
      <c r="B445" s="642" t="s">
        <v>287</v>
      </c>
      <c r="C445" s="532">
        <v>0</v>
      </c>
      <c r="D445" s="532">
        <v>0</v>
      </c>
      <c r="E445" s="476">
        <v>0</v>
      </c>
      <c r="F445" s="104"/>
      <c r="G445" s="507" t="s">
        <v>287</v>
      </c>
      <c r="H445" s="532">
        <v>0</v>
      </c>
      <c r="I445" s="532">
        <v>0</v>
      </c>
      <c r="J445" s="532">
        <v>0</v>
      </c>
      <c r="L445" s="22"/>
      <c r="M445" s="19"/>
      <c r="P445" s="23"/>
      <c r="Q445" s="23"/>
    </row>
    <row r="446" spans="1:17" x14ac:dyDescent="0.35">
      <c r="A446" s="15"/>
      <c r="B446" s="641" t="s">
        <v>454</v>
      </c>
      <c r="C446" s="476">
        <v>0</v>
      </c>
      <c r="D446" s="476">
        <v>0</v>
      </c>
      <c r="E446" s="476">
        <v>0</v>
      </c>
      <c r="F446" s="104"/>
      <c r="G446" s="507" t="s">
        <v>454</v>
      </c>
      <c r="H446" s="476">
        <v>0</v>
      </c>
      <c r="I446" s="476">
        <v>0</v>
      </c>
      <c r="J446" s="476">
        <v>0</v>
      </c>
      <c r="L446" s="22"/>
      <c r="M446" s="19"/>
      <c r="P446" s="23"/>
      <c r="Q446" s="23"/>
    </row>
    <row r="447" spans="1:17" x14ac:dyDescent="0.35">
      <c r="A447" s="15"/>
      <c r="B447" s="641" t="s">
        <v>128</v>
      </c>
      <c r="C447" s="476">
        <v>0</v>
      </c>
      <c r="D447" s="476">
        <v>0</v>
      </c>
      <c r="E447" s="476">
        <v>0</v>
      </c>
      <c r="F447" s="104"/>
      <c r="G447" s="507" t="s">
        <v>128</v>
      </c>
      <c r="H447" s="476">
        <v>0</v>
      </c>
      <c r="I447" s="476">
        <v>0</v>
      </c>
      <c r="J447" s="476">
        <v>0</v>
      </c>
      <c r="L447" s="22"/>
      <c r="M447" s="19"/>
      <c r="P447" s="23"/>
      <c r="Q447" s="23"/>
    </row>
    <row r="448" spans="1:17" x14ac:dyDescent="0.35">
      <c r="A448" s="15"/>
      <c r="B448" s="641" t="s">
        <v>181</v>
      </c>
      <c r="C448" s="476">
        <v>0</v>
      </c>
      <c r="D448" s="476">
        <v>0</v>
      </c>
      <c r="E448" s="476">
        <v>0</v>
      </c>
      <c r="F448" s="104"/>
      <c r="G448" s="507" t="s">
        <v>181</v>
      </c>
      <c r="H448" s="476">
        <v>0</v>
      </c>
      <c r="I448" s="476">
        <v>0</v>
      </c>
      <c r="J448" s="476">
        <v>0</v>
      </c>
      <c r="L448" s="22"/>
      <c r="M448" s="19"/>
      <c r="P448" s="23"/>
      <c r="Q448" s="23"/>
    </row>
    <row r="449" spans="1:17" x14ac:dyDescent="0.35">
      <c r="A449" s="15"/>
      <c r="B449" s="641" t="s">
        <v>626</v>
      </c>
      <c r="C449" s="476">
        <v>0</v>
      </c>
      <c r="D449" s="476">
        <v>0</v>
      </c>
      <c r="E449" s="476">
        <v>0</v>
      </c>
      <c r="F449" s="104"/>
      <c r="G449" s="557" t="s">
        <v>206</v>
      </c>
      <c r="H449" s="476">
        <v>0</v>
      </c>
      <c r="I449" s="476">
        <v>0</v>
      </c>
      <c r="J449" s="476">
        <v>0</v>
      </c>
      <c r="L449" s="22"/>
      <c r="M449" s="19"/>
      <c r="P449" s="23"/>
      <c r="Q449" s="23"/>
    </row>
    <row r="450" spans="1:17" x14ac:dyDescent="0.35">
      <c r="A450" s="15"/>
      <c r="B450" s="641" t="s">
        <v>286</v>
      </c>
      <c r="C450" s="476">
        <v>2</v>
      </c>
      <c r="D450" s="476">
        <v>8</v>
      </c>
      <c r="E450" s="476">
        <v>10</v>
      </c>
      <c r="F450" s="104"/>
      <c r="G450" s="557" t="s">
        <v>286</v>
      </c>
      <c r="H450" s="476">
        <v>8</v>
      </c>
      <c r="I450" s="476">
        <v>0</v>
      </c>
      <c r="J450" s="476">
        <v>8</v>
      </c>
      <c r="L450" s="22"/>
      <c r="M450" s="19"/>
      <c r="P450" s="23"/>
      <c r="Q450" s="23"/>
    </row>
    <row r="451" spans="1:17" x14ac:dyDescent="0.35">
      <c r="A451" s="15"/>
      <c r="B451" s="641" t="s">
        <v>182</v>
      </c>
      <c r="C451" s="476">
        <v>7</v>
      </c>
      <c r="D451" s="476">
        <v>0</v>
      </c>
      <c r="E451" s="476">
        <v>7</v>
      </c>
      <c r="F451" s="104"/>
      <c r="G451" s="507" t="s">
        <v>182</v>
      </c>
      <c r="H451" s="476">
        <v>6</v>
      </c>
      <c r="I451" s="476">
        <v>0</v>
      </c>
      <c r="J451" s="476">
        <v>6</v>
      </c>
      <c r="L451" s="22"/>
      <c r="M451" s="19"/>
      <c r="P451" s="23"/>
      <c r="Q451" s="23"/>
    </row>
    <row r="452" spans="1:17" x14ac:dyDescent="0.35">
      <c r="A452" s="15"/>
      <c r="B452" s="638" t="s">
        <v>319</v>
      </c>
      <c r="C452" s="639">
        <v>0</v>
      </c>
      <c r="D452" s="639">
        <v>2</v>
      </c>
      <c r="E452" s="639">
        <v>2</v>
      </c>
      <c r="F452" s="104"/>
      <c r="G452" s="640" t="s">
        <v>319</v>
      </c>
      <c r="H452" s="639">
        <v>0</v>
      </c>
      <c r="I452" s="639">
        <v>2</v>
      </c>
      <c r="J452" s="639">
        <v>2</v>
      </c>
      <c r="L452" s="22"/>
      <c r="M452" s="19"/>
      <c r="P452" s="23"/>
      <c r="Q452" s="23"/>
    </row>
    <row r="453" spans="1:17" x14ac:dyDescent="0.35">
      <c r="A453" s="15"/>
      <c r="B453" s="475" t="s">
        <v>318</v>
      </c>
      <c r="C453" s="476">
        <v>4</v>
      </c>
      <c r="D453" s="476">
        <v>0</v>
      </c>
      <c r="E453" s="476">
        <v>4</v>
      </c>
      <c r="F453" s="104"/>
      <c r="G453" s="645" t="s">
        <v>51</v>
      </c>
      <c r="H453" s="646">
        <f>SUM(H428:H452)</f>
        <v>54</v>
      </c>
      <c r="I453" s="646">
        <f>SUM(I428:I452)</f>
        <v>96</v>
      </c>
      <c r="J453" s="646">
        <f>SUM(J428:J452)</f>
        <v>150</v>
      </c>
      <c r="L453" s="22"/>
      <c r="M453" s="19"/>
      <c r="P453" s="23"/>
      <c r="Q453" s="23"/>
    </row>
    <row r="454" spans="1:17" x14ac:dyDescent="0.35">
      <c r="A454" s="15"/>
      <c r="B454" s="477" t="s">
        <v>51</v>
      </c>
      <c r="C454" s="478">
        <f>SUM(C428:C453)</f>
        <v>143</v>
      </c>
      <c r="D454" s="478">
        <f>SUM(D428:D453)</f>
        <v>124</v>
      </c>
      <c r="E454" s="478">
        <f>SUM(E428:E453)</f>
        <v>267</v>
      </c>
      <c r="F454" s="104"/>
      <c r="G454" s="479" t="s">
        <v>192</v>
      </c>
      <c r="H454" s="643"/>
      <c r="I454" s="643"/>
      <c r="J454" s="644"/>
      <c r="K454" s="68"/>
      <c r="L454" s="22"/>
      <c r="M454" s="19"/>
      <c r="P454" s="23"/>
      <c r="Q454" s="23"/>
    </row>
    <row r="455" spans="1:17" x14ac:dyDescent="0.25">
      <c r="A455" s="15"/>
      <c r="B455" s="479" t="s">
        <v>192</v>
      </c>
      <c r="C455" s="479"/>
      <c r="D455" s="479"/>
      <c r="E455" s="479"/>
      <c r="F455" s="106"/>
      <c r="H455" s="345"/>
      <c r="I455" s="508"/>
      <c r="J455" s="508"/>
      <c r="K455" s="105"/>
      <c r="Q455" s="23"/>
    </row>
    <row r="456" spans="1:17" x14ac:dyDescent="0.25">
      <c r="A456" s="15"/>
      <c r="B456" s="99"/>
      <c r="C456" s="100"/>
      <c r="D456" s="100"/>
      <c r="E456" s="101"/>
      <c r="F456" s="102"/>
      <c r="H456" s="101"/>
      <c r="I456" s="102"/>
      <c r="K456" s="22"/>
      <c r="Q456" s="23"/>
    </row>
    <row r="457" spans="1:17" x14ac:dyDescent="0.25">
      <c r="A457" s="15"/>
      <c r="B457" s="721" t="s">
        <v>194</v>
      </c>
      <c r="C457" s="722"/>
      <c r="D457" s="722"/>
      <c r="E457" s="723"/>
      <c r="F457" s="100"/>
      <c r="G457" s="718" t="s">
        <v>194</v>
      </c>
      <c r="H457" s="725"/>
      <c r="I457" s="725"/>
      <c r="J457" s="719"/>
      <c r="K457" s="22"/>
      <c r="Q457" s="23"/>
    </row>
    <row r="458" spans="1:17" ht="15" customHeight="1" x14ac:dyDescent="0.25">
      <c r="A458" s="15"/>
      <c r="B458" s="721" t="s">
        <v>668</v>
      </c>
      <c r="C458" s="722"/>
      <c r="D458" s="722"/>
      <c r="E458" s="723"/>
      <c r="F458" s="100"/>
      <c r="G458" s="718" t="s">
        <v>669</v>
      </c>
      <c r="H458" s="725"/>
      <c r="I458" s="725"/>
      <c r="J458" s="719"/>
      <c r="K458" s="22"/>
      <c r="Q458" s="23"/>
    </row>
    <row r="459" spans="1:17" ht="12" customHeight="1" x14ac:dyDescent="0.25">
      <c r="A459" s="15"/>
      <c r="B459" s="724" t="s">
        <v>42</v>
      </c>
      <c r="C459" s="724" t="s">
        <v>52</v>
      </c>
      <c r="D459" s="713" t="s">
        <v>165</v>
      </c>
      <c r="E459" s="715" t="s">
        <v>29</v>
      </c>
      <c r="F459" s="100"/>
      <c r="G459" s="716" t="s">
        <v>42</v>
      </c>
      <c r="H459" s="716" t="s">
        <v>52</v>
      </c>
      <c r="I459" s="716" t="s">
        <v>165</v>
      </c>
      <c r="J459" s="716" t="s">
        <v>29</v>
      </c>
      <c r="K459" s="22"/>
      <c r="L459" s="22"/>
      <c r="M459" s="19"/>
      <c r="P459" s="23"/>
      <c r="Q459" s="23"/>
    </row>
    <row r="460" spans="1:17" ht="2.5" customHeight="1" x14ac:dyDescent="0.25">
      <c r="A460" s="15"/>
      <c r="B460" s="714"/>
      <c r="C460" s="714"/>
      <c r="D460" s="714"/>
      <c r="E460" s="714"/>
      <c r="F460" s="100"/>
      <c r="G460" s="717"/>
      <c r="H460" s="717"/>
      <c r="I460" s="717"/>
      <c r="J460" s="717"/>
      <c r="L460" s="22"/>
      <c r="M460" s="19"/>
      <c r="P460" s="23"/>
      <c r="Q460" s="23"/>
    </row>
    <row r="461" spans="1:17" x14ac:dyDescent="0.25">
      <c r="A461" s="15"/>
      <c r="B461" s="475" t="s">
        <v>44</v>
      </c>
      <c r="C461" s="476">
        <v>169</v>
      </c>
      <c r="D461" s="476">
        <v>4</v>
      </c>
      <c r="E461" s="476">
        <v>173</v>
      </c>
      <c r="F461" s="100"/>
      <c r="G461" s="583" t="s">
        <v>76</v>
      </c>
      <c r="H461" s="509">
        <v>193</v>
      </c>
      <c r="I461" s="509">
        <v>5</v>
      </c>
      <c r="J461" s="476">
        <v>198</v>
      </c>
      <c r="L461" s="22"/>
      <c r="M461" s="19"/>
      <c r="P461" s="23"/>
      <c r="Q461" s="23"/>
    </row>
    <row r="462" spans="1:17" x14ac:dyDescent="0.25">
      <c r="A462" s="15"/>
      <c r="B462" s="475" t="s">
        <v>45</v>
      </c>
      <c r="C462" s="476">
        <v>180</v>
      </c>
      <c r="D462" s="476">
        <v>149</v>
      </c>
      <c r="E462" s="476">
        <v>329</v>
      </c>
      <c r="F462" s="100"/>
      <c r="G462" s="583" t="s">
        <v>110</v>
      </c>
      <c r="H462" s="509">
        <v>214</v>
      </c>
      <c r="I462" s="509">
        <v>51</v>
      </c>
      <c r="J462" s="476">
        <v>265</v>
      </c>
      <c r="L462" s="22"/>
      <c r="M462" s="19"/>
      <c r="P462" s="23"/>
      <c r="Q462" s="23"/>
    </row>
    <row r="463" spans="1:17" x14ac:dyDescent="0.25">
      <c r="A463" s="15"/>
      <c r="B463" s="475" t="s">
        <v>46</v>
      </c>
      <c r="C463" s="476">
        <v>0</v>
      </c>
      <c r="D463" s="476">
        <v>1</v>
      </c>
      <c r="E463" s="476">
        <v>1</v>
      </c>
      <c r="F463" s="100"/>
      <c r="G463" s="583" t="s">
        <v>111</v>
      </c>
      <c r="H463" s="509">
        <v>0</v>
      </c>
      <c r="I463" s="509">
        <v>1</v>
      </c>
      <c r="J463" s="476">
        <v>1</v>
      </c>
      <c r="L463" s="22"/>
      <c r="M463" s="19"/>
      <c r="P463" s="23"/>
      <c r="Q463" s="23"/>
    </row>
    <row r="464" spans="1:17" x14ac:dyDescent="0.25">
      <c r="A464" s="15"/>
      <c r="B464" s="475" t="s">
        <v>47</v>
      </c>
      <c r="C464" s="476">
        <v>24</v>
      </c>
      <c r="D464" s="476">
        <v>6</v>
      </c>
      <c r="E464" s="476">
        <v>30</v>
      </c>
      <c r="F464" s="100"/>
      <c r="G464" s="583" t="s">
        <v>393</v>
      </c>
      <c r="H464" s="509">
        <v>23</v>
      </c>
      <c r="I464" s="509">
        <v>3</v>
      </c>
      <c r="J464" s="476">
        <v>26</v>
      </c>
      <c r="L464" s="22"/>
      <c r="M464" s="19"/>
      <c r="P464" s="23"/>
      <c r="Q464" s="23"/>
    </row>
    <row r="465" spans="1:17" x14ac:dyDescent="0.25">
      <c r="A465" s="15"/>
      <c r="B465" s="475" t="s">
        <v>48</v>
      </c>
      <c r="C465" s="476">
        <v>6</v>
      </c>
      <c r="D465" s="476">
        <v>0</v>
      </c>
      <c r="E465" s="476">
        <v>6</v>
      </c>
      <c r="F465" s="100"/>
      <c r="G465" s="583" t="s">
        <v>452</v>
      </c>
      <c r="H465" s="509">
        <v>2</v>
      </c>
      <c r="I465" s="509">
        <v>0</v>
      </c>
      <c r="J465" s="476">
        <v>2</v>
      </c>
      <c r="L465" s="22"/>
      <c r="M465" s="19"/>
      <c r="P465" s="23"/>
      <c r="Q465" s="23"/>
    </row>
    <row r="466" spans="1:17" x14ac:dyDescent="0.25">
      <c r="A466" s="15"/>
      <c r="B466" s="475" t="s">
        <v>49</v>
      </c>
      <c r="C466" s="476">
        <v>34</v>
      </c>
      <c r="D466" s="476">
        <v>0</v>
      </c>
      <c r="E466" s="476">
        <v>34</v>
      </c>
      <c r="F466" s="100"/>
      <c r="G466" s="583" t="s">
        <v>394</v>
      </c>
      <c r="H466" s="509">
        <v>31</v>
      </c>
      <c r="I466" s="509">
        <v>3</v>
      </c>
      <c r="J466" s="476">
        <v>34</v>
      </c>
      <c r="L466" s="22"/>
      <c r="M466" s="19"/>
      <c r="P466" s="23"/>
      <c r="Q466" s="23"/>
    </row>
    <row r="467" spans="1:17" x14ac:dyDescent="0.25">
      <c r="A467" s="15"/>
      <c r="B467" s="475" t="s">
        <v>92</v>
      </c>
      <c r="C467" s="476">
        <v>86</v>
      </c>
      <c r="D467" s="476">
        <v>3</v>
      </c>
      <c r="E467" s="476">
        <v>89</v>
      </c>
      <c r="F467" s="100"/>
      <c r="G467" s="583" t="s">
        <v>163</v>
      </c>
      <c r="H467" s="509">
        <v>60</v>
      </c>
      <c r="I467" s="509">
        <v>18</v>
      </c>
      <c r="J467" s="476">
        <v>78</v>
      </c>
      <c r="L467" s="22"/>
      <c r="M467" s="19"/>
      <c r="P467" s="23"/>
      <c r="Q467" s="23"/>
    </row>
    <row r="468" spans="1:17" x14ac:dyDescent="0.25">
      <c r="A468" s="15"/>
      <c r="B468" s="475" t="s">
        <v>186</v>
      </c>
      <c r="C468" s="476">
        <v>18</v>
      </c>
      <c r="D468" s="476">
        <v>6</v>
      </c>
      <c r="E468" s="476">
        <v>24</v>
      </c>
      <c r="F468" s="100"/>
      <c r="G468" s="583" t="s">
        <v>395</v>
      </c>
      <c r="H468" s="509">
        <v>35</v>
      </c>
      <c r="I468" s="509">
        <v>20</v>
      </c>
      <c r="J468" s="476">
        <v>55</v>
      </c>
      <c r="L468" s="22"/>
      <c r="M468" s="19"/>
      <c r="P468" s="23"/>
      <c r="Q468" s="23"/>
    </row>
    <row r="469" spans="1:17" x14ac:dyDescent="0.25">
      <c r="A469" s="15"/>
      <c r="B469" s="475" t="s">
        <v>50</v>
      </c>
      <c r="C469" s="476">
        <v>47</v>
      </c>
      <c r="D469" s="476">
        <v>9</v>
      </c>
      <c r="E469" s="476">
        <v>56</v>
      </c>
      <c r="F469" s="100"/>
      <c r="G469" s="583" t="s">
        <v>196</v>
      </c>
      <c r="H469" s="509">
        <v>37</v>
      </c>
      <c r="I469" s="509">
        <v>8</v>
      </c>
      <c r="J469" s="476">
        <v>45</v>
      </c>
      <c r="L469" s="22"/>
      <c r="M469" s="19"/>
      <c r="P469" s="23"/>
      <c r="Q469" s="23"/>
    </row>
    <row r="470" spans="1:17" x14ac:dyDescent="0.25">
      <c r="A470" s="15"/>
      <c r="B470" s="586" t="s">
        <v>187</v>
      </c>
      <c r="C470" s="476">
        <v>25</v>
      </c>
      <c r="D470" s="476">
        <v>10</v>
      </c>
      <c r="E470" s="476">
        <v>35</v>
      </c>
      <c r="F470" s="100"/>
      <c r="G470" s="583" t="s">
        <v>135</v>
      </c>
      <c r="H470" s="509">
        <v>19</v>
      </c>
      <c r="I470" s="509">
        <v>3</v>
      </c>
      <c r="J470" s="476">
        <v>22</v>
      </c>
      <c r="L470" s="22"/>
      <c r="M470" s="19"/>
      <c r="P470" s="23"/>
      <c r="Q470" s="23"/>
    </row>
    <row r="471" spans="1:17" x14ac:dyDescent="0.25">
      <c r="A471" s="15"/>
      <c r="B471" s="475" t="s">
        <v>188</v>
      </c>
      <c r="C471" s="476">
        <v>0</v>
      </c>
      <c r="D471" s="476">
        <v>0</v>
      </c>
      <c r="E471" s="476">
        <v>0</v>
      </c>
      <c r="F471" s="100"/>
      <c r="G471" s="583" t="s">
        <v>103</v>
      </c>
      <c r="H471" s="509">
        <v>0</v>
      </c>
      <c r="I471" s="509">
        <v>0</v>
      </c>
      <c r="J471" s="476">
        <v>0</v>
      </c>
      <c r="L471" s="22"/>
      <c r="M471" s="19"/>
      <c r="P471" s="23"/>
      <c r="Q471" s="23"/>
    </row>
    <row r="472" spans="1:17" x14ac:dyDescent="0.25">
      <c r="A472" s="15"/>
      <c r="B472" s="586" t="s">
        <v>61</v>
      </c>
      <c r="C472" s="476">
        <v>4</v>
      </c>
      <c r="D472" s="476">
        <v>0</v>
      </c>
      <c r="E472" s="476">
        <v>4</v>
      </c>
      <c r="F472" s="100"/>
      <c r="G472" s="583" t="s">
        <v>198</v>
      </c>
      <c r="H472" s="509">
        <v>2</v>
      </c>
      <c r="I472" s="509">
        <v>0</v>
      </c>
      <c r="J472" s="476">
        <v>2</v>
      </c>
      <c r="L472" s="22"/>
      <c r="M472" s="19"/>
      <c r="P472" s="23"/>
      <c r="Q472" s="23"/>
    </row>
    <row r="473" spans="1:17" x14ac:dyDescent="0.25">
      <c r="A473" s="15"/>
      <c r="B473" s="475" t="s">
        <v>189</v>
      </c>
      <c r="C473" s="476">
        <v>2</v>
      </c>
      <c r="D473" s="476">
        <v>0</v>
      </c>
      <c r="E473" s="476">
        <v>2</v>
      </c>
      <c r="F473" s="100"/>
      <c r="G473" s="583" t="s">
        <v>396</v>
      </c>
      <c r="H473" s="509">
        <v>4</v>
      </c>
      <c r="I473" s="509">
        <v>0</v>
      </c>
      <c r="J473" s="476">
        <v>4</v>
      </c>
      <c r="L473" s="22"/>
      <c r="M473" s="19"/>
      <c r="P473" s="23"/>
      <c r="Q473" s="23"/>
    </row>
    <row r="474" spans="1:17" x14ac:dyDescent="0.25">
      <c r="A474" s="15"/>
      <c r="B474" s="475" t="s">
        <v>190</v>
      </c>
      <c r="C474" s="476">
        <v>24</v>
      </c>
      <c r="D474" s="476">
        <v>2</v>
      </c>
      <c r="E474" s="476">
        <v>26</v>
      </c>
      <c r="F474" s="100"/>
      <c r="G474" s="583" t="s">
        <v>453</v>
      </c>
      <c r="H474" s="509">
        <v>36</v>
      </c>
      <c r="I474" s="509">
        <v>0</v>
      </c>
      <c r="J474" s="476">
        <v>36</v>
      </c>
      <c r="L474" s="22"/>
      <c r="M474" s="19"/>
      <c r="P474" s="23"/>
      <c r="Q474" s="23"/>
    </row>
    <row r="475" spans="1:17" x14ac:dyDescent="0.25">
      <c r="A475" s="15"/>
      <c r="B475" s="475" t="s">
        <v>101</v>
      </c>
      <c r="C475" s="476">
        <v>20</v>
      </c>
      <c r="D475" s="476">
        <v>4</v>
      </c>
      <c r="E475" s="476">
        <v>24</v>
      </c>
      <c r="F475" s="100"/>
      <c r="G475" s="583" t="s">
        <v>126</v>
      </c>
      <c r="H475" s="509">
        <v>0</v>
      </c>
      <c r="I475" s="509">
        <v>0</v>
      </c>
      <c r="J475" s="476">
        <v>0</v>
      </c>
      <c r="L475" s="22"/>
      <c r="M475" s="19"/>
      <c r="P475" s="23"/>
      <c r="Q475" s="23"/>
    </row>
    <row r="476" spans="1:17" x14ac:dyDescent="0.25">
      <c r="A476" s="15"/>
      <c r="B476" s="586" t="s">
        <v>320</v>
      </c>
      <c r="C476" s="476">
        <v>18</v>
      </c>
      <c r="D476" s="476">
        <v>2</v>
      </c>
      <c r="E476" s="476">
        <v>20</v>
      </c>
      <c r="F476" s="100"/>
      <c r="G476" s="583" t="s">
        <v>216</v>
      </c>
      <c r="H476" s="509">
        <v>16</v>
      </c>
      <c r="I476" s="509">
        <v>8</v>
      </c>
      <c r="J476" s="476">
        <v>24</v>
      </c>
      <c r="L476" s="22"/>
      <c r="M476" s="19"/>
      <c r="P476" s="23"/>
      <c r="Q476" s="23"/>
    </row>
    <row r="477" spans="1:17" x14ac:dyDescent="0.25">
      <c r="A477" s="15"/>
      <c r="B477" s="586" t="s">
        <v>207</v>
      </c>
      <c r="C477" s="476">
        <v>0</v>
      </c>
      <c r="D477" s="476">
        <v>0</v>
      </c>
      <c r="E477" s="476">
        <v>0</v>
      </c>
      <c r="F477" s="100"/>
      <c r="G477" s="507" t="s">
        <v>191</v>
      </c>
      <c r="H477" s="509">
        <v>0</v>
      </c>
      <c r="I477" s="509">
        <v>0</v>
      </c>
      <c r="J477" s="476">
        <v>0</v>
      </c>
      <c r="L477" s="22"/>
      <c r="M477" s="19"/>
      <c r="P477" s="23"/>
      <c r="Q477" s="23"/>
    </row>
    <row r="478" spans="1:17" x14ac:dyDescent="0.25">
      <c r="A478" s="15"/>
      <c r="B478" s="531" t="s">
        <v>317</v>
      </c>
      <c r="C478" s="532">
        <v>2</v>
      </c>
      <c r="D478" s="532">
        <v>0</v>
      </c>
      <c r="E478" s="476">
        <v>2</v>
      </c>
      <c r="F478" s="100"/>
      <c r="G478" s="533" t="s">
        <v>287</v>
      </c>
      <c r="H478" s="532">
        <v>1</v>
      </c>
      <c r="I478" s="532">
        <v>0</v>
      </c>
      <c r="J478" s="476">
        <v>1</v>
      </c>
      <c r="L478" s="22"/>
      <c r="M478" s="19"/>
      <c r="P478" s="23"/>
      <c r="Q478" s="23"/>
    </row>
    <row r="479" spans="1:17" x14ac:dyDescent="0.25">
      <c r="A479" s="15"/>
      <c r="B479" s="475" t="s">
        <v>97</v>
      </c>
      <c r="C479" s="476">
        <v>0</v>
      </c>
      <c r="D479" s="476">
        <v>0</v>
      </c>
      <c r="E479" s="476">
        <v>0</v>
      </c>
      <c r="F479" s="100"/>
      <c r="G479" s="584" t="s">
        <v>454</v>
      </c>
      <c r="H479" s="509">
        <v>0</v>
      </c>
      <c r="I479" s="509">
        <v>0</v>
      </c>
      <c r="J479" s="476">
        <v>0</v>
      </c>
      <c r="L479" s="22"/>
      <c r="M479" s="19"/>
      <c r="P479" s="23"/>
      <c r="Q479" s="23"/>
    </row>
    <row r="480" spans="1:17" x14ac:dyDescent="0.25">
      <c r="A480" s="15"/>
      <c r="B480" s="475" t="s">
        <v>166</v>
      </c>
      <c r="C480" s="476">
        <v>0</v>
      </c>
      <c r="D480" s="476">
        <v>0</v>
      </c>
      <c r="E480" s="476">
        <v>0</v>
      </c>
      <c r="F480" s="100"/>
      <c r="G480" s="584" t="s">
        <v>128</v>
      </c>
      <c r="H480" s="509">
        <v>0</v>
      </c>
      <c r="I480" s="509">
        <v>0</v>
      </c>
      <c r="J480" s="476">
        <v>0</v>
      </c>
      <c r="L480" s="22"/>
      <c r="M480" s="19"/>
      <c r="P480" s="23"/>
      <c r="Q480" s="23"/>
    </row>
    <row r="481" spans="1:25" x14ac:dyDescent="0.25">
      <c r="A481" s="15"/>
      <c r="B481" s="475" t="s">
        <v>205</v>
      </c>
      <c r="C481" s="480">
        <v>0</v>
      </c>
      <c r="D481" s="480">
        <v>0</v>
      </c>
      <c r="E481" s="476">
        <v>0</v>
      </c>
      <c r="F481" s="100"/>
      <c r="G481" s="583" t="s">
        <v>181</v>
      </c>
      <c r="H481" s="510">
        <v>0</v>
      </c>
      <c r="I481" s="510">
        <v>0</v>
      </c>
      <c r="J481" s="476">
        <v>0</v>
      </c>
      <c r="L481" s="22"/>
      <c r="M481" s="19"/>
      <c r="P481" s="23"/>
      <c r="Q481" s="23"/>
    </row>
    <row r="482" spans="1:25" x14ac:dyDescent="0.25">
      <c r="A482" s="15"/>
      <c r="B482" s="475" t="s">
        <v>321</v>
      </c>
      <c r="C482" s="480">
        <v>0</v>
      </c>
      <c r="D482" s="476">
        <v>0</v>
      </c>
      <c r="E482" s="476">
        <v>0</v>
      </c>
      <c r="F482" s="100"/>
      <c r="G482" s="583" t="s">
        <v>206</v>
      </c>
      <c r="H482" s="510">
        <v>0</v>
      </c>
      <c r="I482" s="509">
        <v>0</v>
      </c>
      <c r="J482" s="476">
        <v>0</v>
      </c>
      <c r="L482" s="22"/>
      <c r="M482" s="19"/>
      <c r="P482" s="23"/>
      <c r="Q482" s="23"/>
    </row>
    <row r="483" spans="1:25" x14ac:dyDescent="0.25">
      <c r="A483" s="15"/>
      <c r="B483" s="586" t="s">
        <v>204</v>
      </c>
      <c r="C483" s="480">
        <v>4</v>
      </c>
      <c r="D483" s="476">
        <v>1</v>
      </c>
      <c r="E483" s="476">
        <v>5</v>
      </c>
      <c r="F483" s="100"/>
      <c r="G483" s="583" t="s">
        <v>286</v>
      </c>
      <c r="H483" s="510">
        <v>11</v>
      </c>
      <c r="I483" s="509">
        <v>6</v>
      </c>
      <c r="J483" s="476">
        <v>17</v>
      </c>
      <c r="L483" s="22"/>
      <c r="M483" s="19"/>
      <c r="P483" s="23"/>
      <c r="Q483" s="23"/>
    </row>
    <row r="484" spans="1:25" x14ac:dyDescent="0.25">
      <c r="A484" s="15"/>
      <c r="B484" s="475" t="s">
        <v>235</v>
      </c>
      <c r="C484" s="480">
        <v>29</v>
      </c>
      <c r="D484" s="476">
        <v>0</v>
      </c>
      <c r="E484" s="476">
        <v>29</v>
      </c>
      <c r="F484" s="100"/>
      <c r="G484" s="583" t="s">
        <v>182</v>
      </c>
      <c r="H484" s="510">
        <v>8</v>
      </c>
      <c r="I484" s="509">
        <v>6</v>
      </c>
      <c r="J484" s="476">
        <v>14</v>
      </c>
      <c r="L484" s="22"/>
      <c r="M484" s="19"/>
      <c r="P484" s="23"/>
      <c r="Q484" s="23"/>
    </row>
    <row r="485" spans="1:25" x14ac:dyDescent="0.25">
      <c r="A485" s="15"/>
      <c r="B485" s="595" t="s">
        <v>319</v>
      </c>
      <c r="C485" s="480">
        <v>15</v>
      </c>
      <c r="D485" s="476">
        <v>0</v>
      </c>
      <c r="E485" s="476">
        <v>15</v>
      </c>
      <c r="F485" s="100"/>
      <c r="G485" s="583" t="s">
        <v>319</v>
      </c>
      <c r="H485" s="510">
        <v>19</v>
      </c>
      <c r="I485" s="509">
        <v>2</v>
      </c>
      <c r="J485" s="476">
        <v>21</v>
      </c>
      <c r="L485" s="22"/>
      <c r="M485" s="19"/>
      <c r="O485" s="21"/>
      <c r="P485" s="23"/>
      <c r="Q485" s="23"/>
    </row>
    <row r="486" spans="1:25" s="25" customFormat="1" ht="14.25" customHeight="1" x14ac:dyDescent="0.25">
      <c r="A486" s="26"/>
      <c r="B486" s="481" t="s">
        <v>51</v>
      </c>
      <c r="C486" s="478">
        <f>SUM(C461:C485)</f>
        <v>707</v>
      </c>
      <c r="D486" s="478">
        <f>SUM(D461:D485)</f>
        <v>197</v>
      </c>
      <c r="E486" s="478">
        <f>SUM(E461:E485)</f>
        <v>904</v>
      </c>
      <c r="F486" s="107"/>
      <c r="G486" s="481" t="s">
        <v>51</v>
      </c>
      <c r="H486" s="478">
        <f>SUM(H461:H485)</f>
        <v>711</v>
      </c>
      <c r="I486" s="478">
        <f>SUM(I461:I485)</f>
        <v>134</v>
      </c>
      <c r="J486" s="478">
        <f>SUM(J461:J485)</f>
        <v>845</v>
      </c>
      <c r="K486" s="112"/>
      <c r="L486" s="274"/>
      <c r="P486" s="70"/>
      <c r="Q486" s="70"/>
      <c r="W486" s="154"/>
      <c r="X486" s="142"/>
      <c r="Y486" s="142"/>
    </row>
    <row r="487" spans="1:25" x14ac:dyDescent="0.25">
      <c r="A487" s="15"/>
      <c r="B487" s="482"/>
      <c r="C487" s="483"/>
      <c r="D487" s="483"/>
      <c r="E487" s="484"/>
      <c r="F487" s="103"/>
      <c r="G487" s="98"/>
      <c r="Q487" s="23"/>
    </row>
    <row r="488" spans="1:25" x14ac:dyDescent="0.25">
      <c r="A488" s="15"/>
      <c r="H488" s="30"/>
      <c r="I488" s="8"/>
      <c r="K488" s="5"/>
      <c r="Q488" s="23"/>
    </row>
    <row r="489" spans="1:25" ht="20.25" customHeight="1" x14ac:dyDescent="0.25">
      <c r="A489" s="26"/>
      <c r="B489" s="677" t="s">
        <v>653</v>
      </c>
      <c r="C489" s="677"/>
      <c r="D489" s="677"/>
      <c r="E489" s="677"/>
      <c r="F489" s="677"/>
      <c r="G489" s="295"/>
      <c r="H489" s="296"/>
      <c r="I489" s="6"/>
      <c r="K489" s="5"/>
      <c r="L489" s="7"/>
      <c r="M489" s="23"/>
      <c r="N489" s="8"/>
      <c r="O489" s="5"/>
      <c r="P489" s="5"/>
      <c r="Q489" s="3"/>
      <c r="W489" s="25"/>
      <c r="X489" s="25"/>
      <c r="Y489" s="25"/>
    </row>
    <row r="490" spans="1:25" x14ac:dyDescent="0.25">
      <c r="B490" s="665"/>
      <c r="C490" s="486"/>
      <c r="D490" s="486"/>
      <c r="E490" s="485"/>
      <c r="F490" s="5"/>
      <c r="G490" s="295"/>
      <c r="H490" s="297"/>
      <c r="I490" s="297"/>
      <c r="J490" s="297"/>
      <c r="K490" s="297"/>
      <c r="L490" s="7"/>
      <c r="M490" s="536"/>
      <c r="N490" s="6"/>
      <c r="O490" s="5"/>
      <c r="P490" s="5"/>
      <c r="Q490" s="3"/>
    </row>
    <row r="491" spans="1:25" s="29" customFormat="1" x14ac:dyDescent="0.25">
      <c r="B491" s="542" t="s">
        <v>306</v>
      </c>
      <c r="C491" s="542" t="s">
        <v>122</v>
      </c>
      <c r="D491" s="542" t="s">
        <v>9</v>
      </c>
      <c r="E491" s="542" t="s">
        <v>123</v>
      </c>
      <c r="F491" s="543" t="s">
        <v>124</v>
      </c>
      <c r="G491" s="30"/>
      <c r="H491" s="549" t="s">
        <v>311</v>
      </c>
      <c r="I491" s="549" t="s">
        <v>122</v>
      </c>
      <c r="J491" s="550" t="s">
        <v>9</v>
      </c>
      <c r="K491" s="549" t="s">
        <v>123</v>
      </c>
      <c r="L491" s="549" t="s">
        <v>124</v>
      </c>
      <c r="M491" s="82"/>
      <c r="N491" s="49"/>
      <c r="O491" s="49"/>
      <c r="P491" s="35"/>
      <c r="Q491" s="35"/>
      <c r="W491" s="154"/>
      <c r="X491" s="142"/>
      <c r="Y491" s="142"/>
    </row>
    <row r="492" spans="1:25" ht="28.5" customHeight="1" x14ac:dyDescent="0.25">
      <c r="B492" s="570" t="s">
        <v>307</v>
      </c>
      <c r="C492" s="544">
        <v>12000</v>
      </c>
      <c r="D492" s="544">
        <v>384.25400000000002</v>
      </c>
      <c r="E492" s="544">
        <v>11615.745999999999</v>
      </c>
      <c r="F492" s="545">
        <v>3.202116666666667E-2</v>
      </c>
      <c r="G492" s="30"/>
      <c r="H492" s="524" t="s">
        <v>125</v>
      </c>
      <c r="I492" s="546">
        <v>12000</v>
      </c>
      <c r="J492" s="546">
        <v>2271.6260807999997</v>
      </c>
      <c r="K492" s="547">
        <v>9728.3739191999994</v>
      </c>
      <c r="L492" s="548">
        <v>0.18930217339999997</v>
      </c>
      <c r="M492" s="6"/>
      <c r="N492" s="5"/>
      <c r="O492" s="5"/>
      <c r="P492" s="3"/>
      <c r="Q492" s="3"/>
    </row>
    <row r="493" spans="1:25" ht="24" customHeight="1" x14ac:dyDescent="0.25">
      <c r="B493" s="570" t="s">
        <v>308</v>
      </c>
      <c r="C493" s="544">
        <v>73331.617811886797</v>
      </c>
      <c r="D493" s="544">
        <v>613.41600000000005</v>
      </c>
      <c r="E493" s="544">
        <v>72718.2018118868</v>
      </c>
      <c r="F493" s="545">
        <v>8.3649593218243102E-3</v>
      </c>
      <c r="G493" s="30"/>
      <c r="H493" s="524" t="s">
        <v>312</v>
      </c>
      <c r="I493" s="546">
        <v>6000</v>
      </c>
      <c r="J493" s="546">
        <v>1337.3825335800002</v>
      </c>
      <c r="K493" s="547">
        <v>4662.6174664199998</v>
      </c>
      <c r="L493" s="548">
        <v>0.22289708893000004</v>
      </c>
      <c r="M493" s="6"/>
      <c r="N493" s="5"/>
      <c r="O493" s="5"/>
      <c r="P493" s="3"/>
      <c r="Q493" s="3"/>
    </row>
    <row r="494" spans="1:25" ht="36.75" customHeight="1" x14ac:dyDescent="0.25">
      <c r="B494" s="570" t="s">
        <v>309</v>
      </c>
      <c r="C494" s="544">
        <v>6000</v>
      </c>
      <c r="D494" s="544">
        <v>164.65600000000001</v>
      </c>
      <c r="E494" s="544">
        <v>5835.3440000000001</v>
      </c>
      <c r="F494" s="545">
        <v>2.7442666666666667E-2</v>
      </c>
      <c r="G494" s="30"/>
      <c r="H494" s="551" t="s">
        <v>313</v>
      </c>
      <c r="I494" s="546">
        <v>500</v>
      </c>
      <c r="J494" s="546">
        <v>0</v>
      </c>
      <c r="K494" s="547">
        <v>500</v>
      </c>
      <c r="L494" s="548">
        <v>0</v>
      </c>
      <c r="M494" s="6"/>
      <c r="N494" s="5"/>
      <c r="O494" s="5"/>
      <c r="P494" s="3"/>
      <c r="Q494" s="3"/>
      <c r="W494" s="29"/>
      <c r="X494" s="29"/>
      <c r="Y494" s="29"/>
    </row>
    <row r="495" spans="1:25" ht="24" customHeight="1" x14ac:dyDescent="0.25">
      <c r="B495" s="570" t="s">
        <v>109</v>
      </c>
      <c r="C495" s="544">
        <v>5000</v>
      </c>
      <c r="D495" s="544">
        <v>88.33</v>
      </c>
      <c r="E495" s="544">
        <v>4911.67</v>
      </c>
      <c r="F495" s="545">
        <v>1.7666000000000001E-2</v>
      </c>
      <c r="G495" s="30"/>
      <c r="H495" s="524" t="s">
        <v>314</v>
      </c>
      <c r="I495" s="546">
        <v>500</v>
      </c>
      <c r="J495" s="546">
        <v>0</v>
      </c>
      <c r="K495" s="547">
        <v>500</v>
      </c>
      <c r="L495" s="548">
        <v>0</v>
      </c>
      <c r="M495" s="6"/>
      <c r="N495" s="5"/>
      <c r="O495" s="5"/>
      <c r="P495" s="3"/>
      <c r="Q495" s="3"/>
    </row>
    <row r="496" spans="1:25" ht="29.25" customHeight="1" x14ac:dyDescent="0.25">
      <c r="B496" s="570" t="s">
        <v>310</v>
      </c>
      <c r="C496" s="544">
        <v>9000</v>
      </c>
      <c r="D496" s="544">
        <v>61.21</v>
      </c>
      <c r="E496" s="544">
        <v>8938.7900000000009</v>
      </c>
      <c r="F496" s="545">
        <v>6.8011111111111111E-3</v>
      </c>
      <c r="G496" s="30"/>
      <c r="H496" s="551" t="s">
        <v>315</v>
      </c>
      <c r="I496" s="546">
        <v>1500</v>
      </c>
      <c r="J496" s="546">
        <v>189.46693330000002</v>
      </c>
      <c r="K496" s="547">
        <v>1310.5330667000001</v>
      </c>
      <c r="L496" s="548">
        <v>0.12631128886666668</v>
      </c>
      <c r="M496" s="6"/>
      <c r="N496" s="5"/>
      <c r="O496" s="5"/>
      <c r="P496" s="3"/>
      <c r="Q496" s="3"/>
    </row>
    <row r="497" spans="2:17" ht="29.25" customHeight="1" x14ac:dyDescent="0.25">
      <c r="B497" s="587" t="s">
        <v>201</v>
      </c>
      <c r="C497" s="588">
        <v>100</v>
      </c>
      <c r="D497" s="588">
        <v>0</v>
      </c>
      <c r="E497" s="588">
        <v>100</v>
      </c>
      <c r="F497" s="589">
        <v>0</v>
      </c>
      <c r="G497" s="30"/>
      <c r="H497" s="551" t="s">
        <v>316</v>
      </c>
      <c r="I497" s="546">
        <v>49787.745207924498</v>
      </c>
      <c r="J497" s="546">
        <v>6310.818984749998</v>
      </c>
      <c r="K497" s="547">
        <v>43476.926223174502</v>
      </c>
      <c r="L497" s="548">
        <v>0.12675446454533418</v>
      </c>
      <c r="M497" s="6"/>
      <c r="N497" s="5"/>
      <c r="O497" s="5"/>
      <c r="P497" s="3"/>
      <c r="Q497" s="3"/>
    </row>
    <row r="498" spans="2:17" ht="24" customHeight="1" x14ac:dyDescent="0.25">
      <c r="B498" s="542" t="s">
        <v>6</v>
      </c>
      <c r="C498" s="571">
        <v>105431.6178118868</v>
      </c>
      <c r="D498" s="571">
        <v>1311.866</v>
      </c>
      <c r="E498" s="571">
        <v>104119.75181188679</v>
      </c>
      <c r="F498" s="572">
        <v>1.2442813903706358E-2</v>
      </c>
      <c r="G498" s="30"/>
      <c r="H498" s="550" t="s">
        <v>6</v>
      </c>
      <c r="I498" s="552">
        <v>70287.745207924498</v>
      </c>
      <c r="J498" s="553">
        <v>10109.294532429998</v>
      </c>
      <c r="K498" s="552">
        <v>60178.450675494503</v>
      </c>
      <c r="L498" s="554">
        <v>0.14382727035167775</v>
      </c>
      <c r="M498" s="6"/>
      <c r="N498" s="5"/>
      <c r="O498" s="5"/>
      <c r="P498" s="3"/>
      <c r="Q498" s="3"/>
    </row>
    <row r="499" spans="2:17" x14ac:dyDescent="0.25">
      <c r="B499" s="19"/>
      <c r="C499" s="19"/>
      <c r="E499" s="488"/>
      <c r="H499" s="19"/>
      <c r="M499" s="23"/>
      <c r="N499" s="23"/>
      <c r="O499" s="5"/>
      <c r="P499" s="5"/>
      <c r="Q499" s="3"/>
    </row>
    <row r="500" spans="2:17" ht="21" customHeight="1" x14ac:dyDescent="0.25">
      <c r="B500" s="487" t="s">
        <v>296</v>
      </c>
      <c r="D500" s="489"/>
      <c r="E500" s="490"/>
      <c r="F500" s="275"/>
      <c r="G500" s="305"/>
      <c r="H500" s="306"/>
      <c r="I500" s="307"/>
      <c r="J500" s="308"/>
      <c r="K500" s="309"/>
      <c r="L500" s="7"/>
      <c r="M500" s="23"/>
      <c r="N500" s="6"/>
      <c r="O500" s="5"/>
      <c r="P500" s="5"/>
      <c r="Q500" s="3"/>
    </row>
    <row r="501" spans="2:17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ht="71.25" customHeight="1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ht="16.5" customHeight="1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6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ht="3" customHeight="1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ht="3.75" customHeight="1" x14ac:dyDescent="0.25">
      <c r="C519" s="2"/>
      <c r="D519" s="2"/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13" x14ac:dyDescent="0.25">
      <c r="B520" s="677" t="s">
        <v>649</v>
      </c>
      <c r="C520" s="677"/>
      <c r="D520" s="677"/>
      <c r="E520" s="677"/>
      <c r="F520" s="729"/>
    </row>
    <row r="521" spans="2:17" ht="5.15" customHeight="1" x14ac:dyDescent="0.25">
      <c r="B521" s="677"/>
      <c r="C521" s="677"/>
      <c r="D521" s="677"/>
      <c r="E521" s="677"/>
      <c r="F521" s="729"/>
      <c r="G521" s="83"/>
    </row>
    <row r="523" spans="2:17" ht="15" customHeight="1" x14ac:dyDescent="0.25">
      <c r="B523" s="727" t="s">
        <v>239</v>
      </c>
      <c r="C523" s="721" t="s">
        <v>238</v>
      </c>
      <c r="D523" s="722"/>
      <c r="E523" s="725" t="s">
        <v>165</v>
      </c>
      <c r="F523" s="719"/>
      <c r="G523" s="3"/>
    </row>
    <row r="524" spans="2:17" x14ac:dyDescent="0.25">
      <c r="B524" s="728"/>
      <c r="C524" s="442" t="s">
        <v>58</v>
      </c>
      <c r="D524" s="491" t="s">
        <v>43</v>
      </c>
      <c r="E524" s="442" t="s">
        <v>58</v>
      </c>
      <c r="F524" s="300" t="s">
        <v>43</v>
      </c>
      <c r="G524" s="3"/>
      <c r="H524" s="19"/>
      <c r="L524" s="22"/>
      <c r="M524" s="19"/>
      <c r="P524" s="22"/>
    </row>
    <row r="525" spans="2:17" ht="14.15" customHeight="1" x14ac:dyDescent="0.25">
      <c r="B525" s="492" t="s">
        <v>137</v>
      </c>
      <c r="C525" s="432">
        <v>0</v>
      </c>
      <c r="D525" s="433">
        <v>0</v>
      </c>
      <c r="E525" s="434">
        <v>0</v>
      </c>
      <c r="F525" s="129">
        <v>0</v>
      </c>
      <c r="G525" s="3"/>
      <c r="H525" s="19"/>
      <c r="L525" s="22"/>
      <c r="M525" s="19"/>
      <c r="P525" s="22"/>
    </row>
    <row r="526" spans="2:17" ht="14.15" customHeight="1" x14ac:dyDescent="0.25">
      <c r="B526" s="492" t="s">
        <v>138</v>
      </c>
      <c r="C526" s="432">
        <v>0</v>
      </c>
      <c r="D526" s="433">
        <v>0</v>
      </c>
      <c r="E526" s="434">
        <v>0</v>
      </c>
      <c r="F526" s="129">
        <v>0</v>
      </c>
      <c r="G526" s="3"/>
      <c r="H526" s="19"/>
      <c r="L526" s="22"/>
      <c r="M526" s="19"/>
      <c r="P526" s="22"/>
    </row>
    <row r="527" spans="2:17" ht="29" hidden="1" x14ac:dyDescent="0.25">
      <c r="B527" s="492" t="s">
        <v>200</v>
      </c>
      <c r="C527" s="432">
        <v>0</v>
      </c>
      <c r="D527" s="433">
        <v>0</v>
      </c>
      <c r="E527" s="434">
        <v>0</v>
      </c>
      <c r="F527" s="129">
        <v>0</v>
      </c>
      <c r="G527" s="3"/>
      <c r="H527" s="19"/>
      <c r="L527" s="22"/>
      <c r="M527" s="19"/>
      <c r="P527" s="22"/>
    </row>
    <row r="528" spans="2:17" x14ac:dyDescent="0.25">
      <c r="B528" s="492" t="s">
        <v>139</v>
      </c>
      <c r="C528" s="432">
        <v>0</v>
      </c>
      <c r="D528" s="596">
        <v>0</v>
      </c>
      <c r="E528" s="434">
        <v>0</v>
      </c>
      <c r="F528" s="129">
        <v>0</v>
      </c>
      <c r="G528" s="3"/>
      <c r="H528" s="19"/>
      <c r="L528" s="22"/>
      <c r="M528" s="19"/>
      <c r="P528" s="22"/>
    </row>
    <row r="529" spans="2:29" x14ac:dyDescent="0.25">
      <c r="B529" s="492" t="s">
        <v>240</v>
      </c>
      <c r="C529" s="432">
        <v>1</v>
      </c>
      <c r="D529" s="590">
        <v>9221000</v>
      </c>
      <c r="E529" s="434">
        <v>0</v>
      </c>
      <c r="F529" s="129">
        <v>0</v>
      </c>
      <c r="G529" s="3"/>
      <c r="H529" s="19"/>
      <c r="L529" s="22"/>
      <c r="M529" s="19"/>
      <c r="P529" s="22"/>
    </row>
    <row r="530" spans="2:29" ht="29" hidden="1" x14ac:dyDescent="0.25">
      <c r="B530" s="492" t="s">
        <v>141</v>
      </c>
      <c r="C530" s="432">
        <v>0</v>
      </c>
      <c r="D530" s="433">
        <v>0</v>
      </c>
      <c r="E530" s="434">
        <v>0</v>
      </c>
      <c r="F530" s="129">
        <v>0</v>
      </c>
      <c r="G530" s="3"/>
      <c r="H530" s="19"/>
      <c r="L530" s="22"/>
      <c r="M530" s="19"/>
      <c r="P530" s="22"/>
    </row>
    <row r="531" spans="2:29" ht="29" hidden="1" x14ac:dyDescent="0.25">
      <c r="B531" s="492" t="s">
        <v>142</v>
      </c>
      <c r="C531" s="432">
        <v>0</v>
      </c>
      <c r="D531" s="433">
        <v>0</v>
      </c>
      <c r="E531" s="434">
        <v>0</v>
      </c>
      <c r="F531" s="129">
        <v>0</v>
      </c>
      <c r="G531" s="3"/>
      <c r="H531" s="19"/>
      <c r="L531" s="22"/>
      <c r="M531" s="19"/>
      <c r="P531" s="22"/>
    </row>
    <row r="532" spans="2:29" hidden="1" x14ac:dyDescent="0.25">
      <c r="B532" s="492" t="s">
        <v>217</v>
      </c>
      <c r="C532" s="432">
        <v>0</v>
      </c>
      <c r="D532" s="433">
        <v>0</v>
      </c>
      <c r="E532" s="434">
        <v>0</v>
      </c>
      <c r="F532" s="129">
        <v>0</v>
      </c>
      <c r="G532" s="3"/>
      <c r="H532" s="19"/>
      <c r="L532" s="22"/>
      <c r="M532" s="19"/>
      <c r="P532" s="22"/>
    </row>
    <row r="533" spans="2:29" hidden="1" x14ac:dyDescent="0.25">
      <c r="B533" s="492" t="s">
        <v>201</v>
      </c>
      <c r="C533" s="432">
        <v>0</v>
      </c>
      <c r="D533" s="433">
        <v>0</v>
      </c>
      <c r="E533" s="434">
        <v>0</v>
      </c>
      <c r="F533" s="129">
        <v>0</v>
      </c>
      <c r="G533" s="3"/>
      <c r="H533" s="19"/>
      <c r="L533" s="22"/>
      <c r="M533" s="19"/>
      <c r="P533" s="22"/>
      <c r="V533" s="154"/>
      <c r="AA533" s="19"/>
    </row>
    <row r="534" spans="2:29" x14ac:dyDescent="0.25">
      <c r="B534" s="493" t="s">
        <v>199</v>
      </c>
      <c r="C534" s="494">
        <f>SUM(C525:C533)</f>
        <v>1</v>
      </c>
      <c r="D534" s="495">
        <f>SUM(D525:D533)</f>
        <v>9221000</v>
      </c>
      <c r="E534" s="494">
        <f>SUM(E525:E533)</f>
        <v>0</v>
      </c>
      <c r="F534" s="573">
        <f>SUM(F525:F533)</f>
        <v>0</v>
      </c>
      <c r="G534" s="3"/>
      <c r="H534" s="298"/>
      <c r="L534" s="22"/>
      <c r="M534" s="19"/>
      <c r="P534" s="22"/>
      <c r="V534" s="154"/>
      <c r="AA534" s="19"/>
    </row>
    <row r="535" spans="2:29" x14ac:dyDescent="0.25">
      <c r="H535" s="503"/>
    </row>
    <row r="536" spans="2:29" x14ac:dyDescent="0.25">
      <c r="D536" s="523"/>
      <c r="E536" s="516"/>
      <c r="F536" s="298"/>
      <c r="G536" s="522"/>
      <c r="H536" s="503"/>
      <c r="W536" s="142"/>
    </row>
    <row r="537" spans="2:29" ht="19.5" customHeight="1" x14ac:dyDescent="0.25">
      <c r="B537" s="677" t="s">
        <v>265</v>
      </c>
      <c r="C537" s="677"/>
      <c r="D537" s="677"/>
      <c r="E537" s="677"/>
      <c r="F537" s="677"/>
      <c r="G537" s="534"/>
      <c r="H537" s="537"/>
      <c r="W537" s="142"/>
    </row>
    <row r="538" spans="2:29" x14ac:dyDescent="0.25">
      <c r="G538" s="522"/>
      <c r="H538" s="503"/>
    </row>
    <row r="539" spans="2:29" x14ac:dyDescent="0.25">
      <c r="B539" s="496" t="s">
        <v>28</v>
      </c>
      <c r="C539" s="497" t="s">
        <v>264</v>
      </c>
      <c r="D539" s="497" t="s">
        <v>43</v>
      </c>
      <c r="E539" s="497" t="s">
        <v>130</v>
      </c>
      <c r="F539" s="410" t="s">
        <v>43</v>
      </c>
      <c r="G539" s="3"/>
      <c r="H539" s="19"/>
      <c r="L539" s="22"/>
      <c r="M539" s="19"/>
      <c r="P539" s="22"/>
      <c r="V539" s="154"/>
      <c r="Z539" s="142" t="s">
        <v>264</v>
      </c>
      <c r="AA539" s="19" t="s">
        <v>43</v>
      </c>
      <c r="AB539" s="19" t="s">
        <v>130</v>
      </c>
      <c r="AC539" s="19" t="s">
        <v>43</v>
      </c>
    </row>
    <row r="540" spans="2:29" x14ac:dyDescent="0.25">
      <c r="B540" s="2" t="s">
        <v>59</v>
      </c>
      <c r="C540" s="345">
        <v>1</v>
      </c>
      <c r="D540" s="498">
        <v>9.2210000000000001</v>
      </c>
      <c r="E540" s="345">
        <v>0</v>
      </c>
      <c r="F540" s="343">
        <f>F534/1000000</f>
        <v>0</v>
      </c>
      <c r="G540" s="503"/>
      <c r="H540" s="19"/>
      <c r="L540" s="22"/>
      <c r="M540" s="19"/>
      <c r="P540" s="22"/>
      <c r="V540" s="154"/>
      <c r="Z540" s="142">
        <v>1</v>
      </c>
      <c r="AA540" s="19">
        <v>5.3659999999999997</v>
      </c>
      <c r="AB540" s="19">
        <v>0</v>
      </c>
      <c r="AC540" s="19">
        <v>0</v>
      </c>
    </row>
    <row r="541" spans="2:29" hidden="1" x14ac:dyDescent="0.25">
      <c r="B541" s="2" t="s">
        <v>32</v>
      </c>
      <c r="C541" s="345">
        <v>0</v>
      </c>
      <c r="D541" s="498">
        <v>0</v>
      </c>
      <c r="E541" s="345">
        <v>0</v>
      </c>
      <c r="F541" s="343">
        <v>0</v>
      </c>
      <c r="G541" s="3"/>
      <c r="H541" s="19"/>
      <c r="L541" s="22"/>
      <c r="M541" s="19"/>
      <c r="P541" s="22"/>
      <c r="V541" s="154"/>
      <c r="Z541" s="142">
        <v>1</v>
      </c>
      <c r="AA541" s="19">
        <v>5.0449999999999999</v>
      </c>
      <c r="AB541" s="19">
        <v>0</v>
      </c>
      <c r="AC541" s="19">
        <v>0</v>
      </c>
    </row>
    <row r="542" spans="2:29" hidden="1" x14ac:dyDescent="0.25">
      <c r="B542" s="2" t="s">
        <v>33</v>
      </c>
      <c r="C542" s="345">
        <v>0</v>
      </c>
      <c r="D542" s="498">
        <v>0</v>
      </c>
      <c r="E542" s="345">
        <v>0</v>
      </c>
      <c r="F542" s="343">
        <v>0</v>
      </c>
      <c r="G542" s="3"/>
      <c r="H542" s="298"/>
      <c r="L542" s="22"/>
      <c r="M542" s="19"/>
      <c r="P542" s="22"/>
      <c r="V542" s="154"/>
      <c r="W542" s="142"/>
      <c r="Y542" s="142" t="s">
        <v>28</v>
      </c>
      <c r="Z542" s="142">
        <v>1</v>
      </c>
      <c r="AA542" s="19">
        <v>4.9169999999999998</v>
      </c>
      <c r="AB542" s="19">
        <v>0</v>
      </c>
      <c r="AC542" s="19">
        <v>0</v>
      </c>
    </row>
    <row r="543" spans="2:29" hidden="1" x14ac:dyDescent="0.25">
      <c r="B543" s="2" t="s">
        <v>34</v>
      </c>
      <c r="C543" s="345">
        <v>0</v>
      </c>
      <c r="D543" s="498">
        <v>0</v>
      </c>
      <c r="E543" s="345">
        <v>0</v>
      </c>
      <c r="F543" s="343">
        <v>0</v>
      </c>
      <c r="G543" s="3"/>
      <c r="H543" s="19"/>
      <c r="L543" s="22"/>
      <c r="M543" s="19"/>
      <c r="P543" s="22"/>
      <c r="V543" s="154"/>
      <c r="W543" s="142"/>
      <c r="Y543" s="142" t="s">
        <v>59</v>
      </c>
      <c r="Z543" s="142">
        <v>1</v>
      </c>
      <c r="AA543" s="19">
        <v>5.0640000000000001</v>
      </c>
      <c r="AB543" s="19">
        <v>0</v>
      </c>
      <c r="AC543" s="19">
        <v>0</v>
      </c>
    </row>
    <row r="544" spans="2:29" hidden="1" x14ac:dyDescent="0.25">
      <c r="B544" s="2" t="s">
        <v>35</v>
      </c>
      <c r="C544" s="345">
        <v>0</v>
      </c>
      <c r="D544" s="498">
        <v>0</v>
      </c>
      <c r="E544" s="345">
        <v>0</v>
      </c>
      <c r="F544" s="343">
        <v>0</v>
      </c>
      <c r="G544" s="3"/>
      <c r="H544" s="19"/>
      <c r="L544" s="22"/>
      <c r="M544" s="19"/>
      <c r="P544" s="22"/>
      <c r="V544" s="154"/>
      <c r="W544" s="142"/>
      <c r="Y544" s="142" t="s">
        <v>32</v>
      </c>
      <c r="Z544" s="142">
        <v>2</v>
      </c>
      <c r="AA544" s="19">
        <v>12.92</v>
      </c>
      <c r="AB544" s="19">
        <v>1</v>
      </c>
      <c r="AC544" s="19">
        <v>25.288903999999999</v>
      </c>
    </row>
    <row r="545" spans="2:29" hidden="1" x14ac:dyDescent="0.25">
      <c r="B545" s="2" t="s">
        <v>31</v>
      </c>
      <c r="C545" s="345">
        <v>0</v>
      </c>
      <c r="D545" s="498">
        <v>0</v>
      </c>
      <c r="E545" s="345">
        <v>0</v>
      </c>
      <c r="F545" s="343">
        <v>0</v>
      </c>
      <c r="G545" s="3"/>
      <c r="H545" s="19"/>
      <c r="L545" s="22"/>
      <c r="M545" s="19"/>
      <c r="P545" s="22"/>
      <c r="V545" s="154"/>
      <c r="W545" s="142"/>
      <c r="Y545" s="142" t="s">
        <v>33</v>
      </c>
      <c r="Z545" s="142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36</v>
      </c>
      <c r="C546" s="345">
        <v>0</v>
      </c>
      <c r="D546" s="498">
        <v>0</v>
      </c>
      <c r="E546" s="345">
        <v>0</v>
      </c>
      <c r="F546" s="343">
        <v>0</v>
      </c>
      <c r="G546" s="3"/>
      <c r="H546" s="19"/>
      <c r="L546" s="22"/>
      <c r="M546" s="19"/>
      <c r="P546" s="22"/>
      <c r="V546" s="154"/>
      <c r="W546" s="142"/>
      <c r="Y546" s="142" t="s">
        <v>34</v>
      </c>
      <c r="Z546" s="142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37</v>
      </c>
      <c r="C547" s="345">
        <v>0</v>
      </c>
      <c r="D547" s="498">
        <v>0</v>
      </c>
      <c r="E547" s="345">
        <v>0</v>
      </c>
      <c r="F547" s="343">
        <v>0</v>
      </c>
      <c r="G547" s="3"/>
      <c r="H547" s="19"/>
      <c r="L547" s="22"/>
      <c r="M547" s="19"/>
      <c r="P547" s="22"/>
      <c r="V547" s="154"/>
      <c r="W547" s="142"/>
      <c r="Y547" s="142" t="s">
        <v>35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38</v>
      </c>
      <c r="C548" s="345">
        <v>0</v>
      </c>
      <c r="D548" s="498">
        <v>0</v>
      </c>
      <c r="E548" s="345">
        <v>0</v>
      </c>
      <c r="F548" s="343">
        <v>0</v>
      </c>
      <c r="G548" s="3"/>
      <c r="H548" s="19"/>
      <c r="L548" s="22"/>
      <c r="M548" s="19"/>
      <c r="P548" s="22"/>
      <c r="V548" s="154"/>
      <c r="W548" s="142"/>
      <c r="Y548" s="142" t="s">
        <v>31</v>
      </c>
      <c r="Z548" s="142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B549" s="2" t="s">
        <v>39</v>
      </c>
      <c r="C549" s="345">
        <v>0</v>
      </c>
      <c r="D549" s="498">
        <v>0</v>
      </c>
      <c r="E549" s="345">
        <v>0</v>
      </c>
      <c r="F549" s="343">
        <v>0</v>
      </c>
      <c r="G549" s="3"/>
      <c r="H549" s="19"/>
      <c r="L549" s="22"/>
      <c r="M549" s="19"/>
      <c r="P549" s="22"/>
      <c r="V549" s="154"/>
      <c r="W549" s="142"/>
      <c r="Y549" s="142" t="s">
        <v>36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B550" s="2" t="s">
        <v>40</v>
      </c>
      <c r="C550" s="345">
        <v>0</v>
      </c>
      <c r="D550" s="498">
        <v>0</v>
      </c>
      <c r="E550" s="345">
        <v>0</v>
      </c>
      <c r="F550" s="343">
        <v>0</v>
      </c>
      <c r="G550" s="3"/>
      <c r="H550" s="19"/>
      <c r="L550" s="22"/>
      <c r="M550" s="19"/>
      <c r="P550" s="22"/>
      <c r="V550" s="154"/>
      <c r="W550" s="142"/>
      <c r="Y550" s="142" t="s">
        <v>37</v>
      </c>
      <c r="Z550" s="142">
        <v>0</v>
      </c>
      <c r="AA550" s="19">
        <v>18022000</v>
      </c>
      <c r="AB550" s="19">
        <v>0</v>
      </c>
      <c r="AC550" s="19">
        <v>0</v>
      </c>
    </row>
    <row r="551" spans="2:29" hidden="1" x14ac:dyDescent="0.25">
      <c r="B551" s="2" t="s">
        <v>60</v>
      </c>
      <c r="C551" s="345">
        <v>0</v>
      </c>
      <c r="D551" s="498">
        <v>0</v>
      </c>
      <c r="E551" s="345">
        <v>0</v>
      </c>
      <c r="F551" s="343">
        <v>0</v>
      </c>
      <c r="G551" s="3"/>
      <c r="H551" s="19"/>
      <c r="L551" s="22"/>
      <c r="M551" s="19"/>
      <c r="P551" s="22"/>
      <c r="V551" s="154"/>
      <c r="W551" s="142"/>
      <c r="Y551" s="142" t="s">
        <v>38</v>
      </c>
      <c r="Z551" s="142">
        <v>0</v>
      </c>
      <c r="AA551" s="19">
        <v>0</v>
      </c>
      <c r="AB551" s="19">
        <v>0</v>
      </c>
      <c r="AC551" s="19">
        <v>0</v>
      </c>
    </row>
    <row r="552" spans="2:29" hidden="1" x14ac:dyDescent="0.25">
      <c r="D552" s="498"/>
      <c r="F552" s="12"/>
      <c r="G552" s="3"/>
      <c r="H552" s="19"/>
      <c r="L552" s="22"/>
      <c r="M552" s="19"/>
      <c r="P552" s="22"/>
      <c r="V552" s="154"/>
      <c r="W552" s="142"/>
      <c r="Y552" s="142" t="s">
        <v>39</v>
      </c>
      <c r="AA552" s="19"/>
    </row>
    <row r="553" spans="2:29" x14ac:dyDescent="0.25">
      <c r="B553" s="496" t="s">
        <v>6</v>
      </c>
      <c r="C553" s="497">
        <f>SUM(C540:C552)</f>
        <v>1</v>
      </c>
      <c r="D553" s="499">
        <f>SUM(D540:D551)</f>
        <v>9.2210000000000001</v>
      </c>
      <c r="E553" s="497">
        <f>SUM(E540:E551)</f>
        <v>0</v>
      </c>
      <c r="F553" s="411">
        <f>SUM(F540:F551)</f>
        <v>0</v>
      </c>
      <c r="G553" s="3"/>
      <c r="H553" s="19"/>
      <c r="L553" s="22"/>
      <c r="M553" s="19"/>
      <c r="P553" s="22"/>
      <c r="V553" s="154"/>
      <c r="W553" s="142"/>
      <c r="Y553" s="142" t="s">
        <v>40</v>
      </c>
      <c r="Z553" s="142">
        <v>6</v>
      </c>
      <c r="AA553" s="19">
        <v>33.311999999999998</v>
      </c>
      <c r="AB553" s="19">
        <v>1</v>
      </c>
      <c r="AC553" s="19">
        <v>25.288903999999999</v>
      </c>
    </row>
    <row r="554" spans="2:29" x14ac:dyDescent="0.25">
      <c r="W554" s="142"/>
      <c r="Y554" s="142" t="s">
        <v>60</v>
      </c>
    </row>
    <row r="555" spans="2:29" x14ac:dyDescent="0.25">
      <c r="W555" s="142"/>
    </row>
    <row r="556" spans="2:29" x14ac:dyDescent="0.25">
      <c r="W556" s="142"/>
      <c r="Y556" s="142" t="s">
        <v>6</v>
      </c>
    </row>
    <row r="557" spans="2:29" ht="23.5" customHeight="1" x14ac:dyDescent="0.25">
      <c r="B557" s="677" t="s">
        <v>257</v>
      </c>
      <c r="C557" s="677"/>
      <c r="D557" s="677"/>
      <c r="E557" s="677"/>
      <c r="F557" s="677"/>
      <c r="G557" s="540"/>
      <c r="H557" s="565"/>
      <c r="I557" s="311"/>
      <c r="J557" s="311"/>
    </row>
    <row r="558" spans="2:29" ht="13" x14ac:dyDescent="0.25">
      <c r="B558" s="730" t="s">
        <v>651</v>
      </c>
      <c r="C558" s="731"/>
      <c r="D558" s="731"/>
      <c r="E558" s="118"/>
      <c r="F558" s="118"/>
      <c r="G558" s="118"/>
      <c r="H558" s="118"/>
      <c r="I558" s="118"/>
      <c r="J558" s="118"/>
      <c r="K558" s="118"/>
      <c r="L558" s="118"/>
      <c r="M558" s="118"/>
      <c r="N558" s="118"/>
      <c r="O558" s="118"/>
      <c r="P558" s="22"/>
    </row>
    <row r="559" spans="2:29" ht="21.65" customHeight="1" x14ac:dyDescent="0.25">
      <c r="B559" s="730"/>
      <c r="C559" s="731"/>
      <c r="D559" s="731"/>
      <c r="E559" s="118"/>
      <c r="F559" s="118"/>
      <c r="G559" s="118"/>
      <c r="H559" s="118"/>
      <c r="I559" s="118"/>
      <c r="J559" s="118"/>
      <c r="K559" s="118"/>
      <c r="L559" s="118"/>
      <c r="M559" s="118"/>
      <c r="N559" s="118"/>
      <c r="O559" s="118"/>
      <c r="P559" s="22"/>
    </row>
    <row r="560" spans="2:29" ht="6.75" customHeight="1" x14ac:dyDescent="0.25">
      <c r="B560" s="730"/>
      <c r="C560" s="731"/>
      <c r="D560" s="731"/>
      <c r="E560" s="118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22"/>
    </row>
    <row r="561" spans="1:27" ht="25.5" customHeight="1" x14ac:dyDescent="0.25">
      <c r="A561" s="662"/>
      <c r="B561" s="652" t="s">
        <v>42</v>
      </c>
      <c r="C561" s="652" t="s">
        <v>254</v>
      </c>
      <c r="D561" s="657" t="s">
        <v>255</v>
      </c>
      <c r="E561" s="27"/>
      <c r="F561" s="47"/>
      <c r="G561" s="47"/>
      <c r="H561" s="47"/>
      <c r="I561" s="47"/>
      <c r="J561" s="47"/>
      <c r="K561" s="47"/>
      <c r="L561" s="47"/>
      <c r="M561" s="47"/>
      <c r="N561" s="27"/>
      <c r="Q561" s="19"/>
      <c r="R561" s="19"/>
      <c r="S561" s="19"/>
      <c r="T561" s="19"/>
      <c r="U561" s="19"/>
      <c r="V561" s="19"/>
      <c r="Z561" s="19"/>
      <c r="AA561" s="19"/>
    </row>
    <row r="562" spans="1:27" ht="16" customHeight="1" x14ac:dyDescent="0.25">
      <c r="A562" s="662"/>
      <c r="B562" s="661" t="s">
        <v>44</v>
      </c>
      <c r="C562" s="658">
        <v>33</v>
      </c>
      <c r="D562" s="659">
        <v>33</v>
      </c>
      <c r="E562" s="655"/>
      <c r="F562" s="655"/>
      <c r="G562" s="655"/>
      <c r="H562" s="655"/>
      <c r="I562" s="655"/>
      <c r="J562" s="655"/>
      <c r="K562" s="655"/>
      <c r="L562" s="655"/>
      <c r="M562" s="655"/>
      <c r="N562" s="655"/>
      <c r="Q562" s="19"/>
      <c r="R562" s="19"/>
      <c r="S562" s="19"/>
      <c r="T562" s="19"/>
      <c r="U562" s="19"/>
      <c r="V562" s="19"/>
      <c r="Z562" s="19"/>
      <c r="AA562" s="19"/>
    </row>
    <row r="563" spans="1:27" ht="16" customHeight="1" x14ac:dyDescent="0.25">
      <c r="A563" s="662"/>
      <c r="B563" s="661" t="s">
        <v>45</v>
      </c>
      <c r="C563" s="658">
        <v>66</v>
      </c>
      <c r="D563" s="659">
        <v>66</v>
      </c>
      <c r="E563" s="655"/>
      <c r="F563" s="655"/>
      <c r="G563" s="655"/>
      <c r="H563" s="655"/>
      <c r="I563" s="655"/>
      <c r="J563" s="655"/>
      <c r="K563" s="655"/>
      <c r="L563" s="655"/>
      <c r="M563" s="655"/>
      <c r="N563" s="655"/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62"/>
      <c r="B564" s="661" t="s">
        <v>46</v>
      </c>
      <c r="C564" s="658">
        <v>0</v>
      </c>
      <c r="D564" s="659">
        <v>0</v>
      </c>
      <c r="E564" s="655"/>
      <c r="F564" s="655"/>
      <c r="G564" s="655"/>
      <c r="H564" s="655"/>
      <c r="I564" s="655"/>
      <c r="J564" s="655"/>
      <c r="K564" s="655"/>
      <c r="L564" s="655"/>
      <c r="M564" s="655"/>
      <c r="N564" s="655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16" customHeight="1" x14ac:dyDescent="0.25">
      <c r="A565" s="662"/>
      <c r="B565" s="661" t="s">
        <v>47</v>
      </c>
      <c r="C565" s="658">
        <v>9</v>
      </c>
      <c r="D565" s="659">
        <v>9</v>
      </c>
      <c r="E565" s="655"/>
      <c r="F565" s="655"/>
      <c r="G565" s="655"/>
      <c r="H565" s="655"/>
      <c r="I565" s="655"/>
      <c r="J565" s="655"/>
      <c r="K565" s="655"/>
      <c r="L565" s="655"/>
      <c r="M565" s="655"/>
      <c r="N565" s="655"/>
      <c r="Q565" s="19"/>
      <c r="W565" s="19"/>
      <c r="X565" s="19"/>
      <c r="Y565" s="19"/>
    </row>
    <row r="566" spans="1:27" ht="16" customHeight="1" x14ac:dyDescent="0.25">
      <c r="A566" s="662"/>
      <c r="B566" s="661" t="s">
        <v>48</v>
      </c>
      <c r="C566" s="658">
        <v>2</v>
      </c>
      <c r="D566" s="659">
        <v>2</v>
      </c>
      <c r="E566" s="655"/>
      <c r="F566" s="655"/>
      <c r="G566" s="655"/>
      <c r="H566" s="655"/>
      <c r="I566" s="655"/>
      <c r="J566" s="655"/>
      <c r="K566" s="655"/>
      <c r="L566" s="655"/>
      <c r="M566" s="655"/>
      <c r="N566" s="655"/>
      <c r="Q566" s="19"/>
      <c r="W566" s="19"/>
      <c r="X566" s="19"/>
      <c r="Y566" s="19"/>
    </row>
    <row r="567" spans="1:27" ht="16" customHeight="1" x14ac:dyDescent="0.25">
      <c r="A567" s="662"/>
      <c r="B567" s="661" t="s">
        <v>49</v>
      </c>
      <c r="C567" s="658">
        <v>10</v>
      </c>
      <c r="D567" s="659">
        <v>10</v>
      </c>
      <c r="E567" s="655"/>
      <c r="F567" s="655"/>
      <c r="G567" s="655"/>
      <c r="H567" s="655"/>
      <c r="I567" s="655"/>
      <c r="J567" s="655"/>
      <c r="K567" s="655"/>
      <c r="L567" s="655"/>
      <c r="M567" s="655"/>
      <c r="N567" s="655"/>
      <c r="Q567" s="19"/>
      <c r="W567" s="19"/>
      <c r="X567" s="19"/>
      <c r="Y567" s="19"/>
    </row>
    <row r="568" spans="1:27" ht="16" customHeight="1" x14ac:dyDescent="0.25">
      <c r="A568" s="662"/>
      <c r="B568" s="661" t="s">
        <v>92</v>
      </c>
      <c r="C568" s="658">
        <v>4</v>
      </c>
      <c r="D568" s="659">
        <v>4</v>
      </c>
      <c r="E568" s="655"/>
      <c r="F568" s="655"/>
      <c r="G568" s="655"/>
      <c r="H568" s="655"/>
      <c r="I568" s="655"/>
      <c r="J568" s="655"/>
      <c r="K568" s="655"/>
      <c r="L568" s="655"/>
      <c r="M568" s="655"/>
      <c r="N568" s="655"/>
      <c r="Q568" s="19"/>
    </row>
    <row r="569" spans="1:27" ht="16" customHeight="1" x14ac:dyDescent="0.25">
      <c r="A569" s="662"/>
      <c r="B569" s="661" t="s">
        <v>186</v>
      </c>
      <c r="C569" s="658">
        <v>0</v>
      </c>
      <c r="D569" s="659">
        <v>0</v>
      </c>
      <c r="E569" s="655"/>
      <c r="F569" s="655"/>
      <c r="G569" s="655"/>
      <c r="H569" s="655"/>
      <c r="I569" s="655"/>
      <c r="J569" s="655"/>
      <c r="K569" s="655"/>
      <c r="L569" s="655"/>
      <c r="M569" s="655"/>
      <c r="N569" s="655"/>
      <c r="Q569" s="19"/>
    </row>
    <row r="570" spans="1:27" ht="16" customHeight="1" x14ac:dyDescent="0.25">
      <c r="A570" s="662"/>
      <c r="B570" s="661" t="s">
        <v>50</v>
      </c>
      <c r="C570" s="658">
        <v>5</v>
      </c>
      <c r="D570" s="659">
        <v>5</v>
      </c>
      <c r="E570" s="655"/>
      <c r="F570" s="655"/>
      <c r="G570" s="655"/>
      <c r="H570" s="655"/>
      <c r="I570" s="655"/>
      <c r="J570" s="655"/>
      <c r="K570" s="655"/>
      <c r="L570" s="655"/>
      <c r="M570" s="655"/>
      <c r="N570" s="655"/>
      <c r="Q570" s="19"/>
    </row>
    <row r="571" spans="1:27" ht="16" customHeight="1" x14ac:dyDescent="0.25">
      <c r="A571" s="662"/>
      <c r="B571" s="661" t="s">
        <v>187</v>
      </c>
      <c r="C571" s="658">
        <v>0</v>
      </c>
      <c r="D571" s="659">
        <v>0</v>
      </c>
      <c r="E571" s="655"/>
      <c r="F571" s="655"/>
      <c r="G571" s="655"/>
      <c r="H571" s="655"/>
      <c r="I571" s="655"/>
      <c r="J571" s="655"/>
      <c r="K571" s="655"/>
      <c r="L571" s="655"/>
      <c r="M571" s="655"/>
      <c r="N571" s="655"/>
      <c r="Q571" s="19"/>
    </row>
    <row r="572" spans="1:27" ht="16" customHeight="1" x14ac:dyDescent="0.25">
      <c r="A572" s="662"/>
      <c r="B572" s="661" t="s">
        <v>188</v>
      </c>
      <c r="C572" s="658">
        <v>0</v>
      </c>
      <c r="D572" s="659">
        <v>0</v>
      </c>
      <c r="E572" s="655"/>
      <c r="F572" s="655"/>
      <c r="G572" s="655"/>
      <c r="H572" s="655"/>
      <c r="I572" s="655"/>
      <c r="J572" s="655"/>
      <c r="K572" s="655"/>
      <c r="L572" s="655"/>
      <c r="M572" s="655"/>
      <c r="N572" s="655"/>
      <c r="Q572" s="19"/>
    </row>
    <row r="573" spans="1:27" ht="16" customHeight="1" x14ac:dyDescent="0.25">
      <c r="A573" s="662"/>
      <c r="B573" s="661" t="s">
        <v>61</v>
      </c>
      <c r="C573" s="658">
        <v>1</v>
      </c>
      <c r="D573" s="659">
        <v>1</v>
      </c>
      <c r="E573" s="655"/>
      <c r="F573" s="655"/>
      <c r="G573" s="655"/>
      <c r="H573" s="655"/>
      <c r="I573" s="655"/>
      <c r="J573" s="655"/>
      <c r="K573" s="655"/>
      <c r="L573" s="655"/>
      <c r="M573" s="655"/>
      <c r="N573" s="655"/>
      <c r="Q573" s="19"/>
    </row>
    <row r="574" spans="1:27" ht="16" customHeight="1" x14ac:dyDescent="0.25">
      <c r="A574" s="662"/>
      <c r="B574" s="661" t="s">
        <v>189</v>
      </c>
      <c r="C574" s="658">
        <v>1</v>
      </c>
      <c r="D574" s="659">
        <v>1</v>
      </c>
      <c r="E574" s="655"/>
      <c r="F574" s="655"/>
      <c r="G574" s="655"/>
      <c r="H574" s="655"/>
      <c r="I574" s="655"/>
      <c r="J574" s="655"/>
      <c r="K574" s="655"/>
      <c r="L574" s="655"/>
      <c r="M574" s="655"/>
      <c r="N574" s="655"/>
      <c r="Q574" s="19"/>
    </row>
    <row r="575" spans="1:27" ht="16" customHeight="1" x14ac:dyDescent="0.25">
      <c r="A575" s="662"/>
      <c r="B575" s="661" t="s">
        <v>190</v>
      </c>
      <c r="C575" s="658">
        <v>0</v>
      </c>
      <c r="D575" s="659">
        <v>0</v>
      </c>
      <c r="E575" s="655"/>
      <c r="F575" s="655"/>
      <c r="G575" s="655"/>
      <c r="H575" s="655"/>
      <c r="I575" s="655"/>
      <c r="J575" s="655"/>
      <c r="K575" s="655"/>
      <c r="L575" s="655"/>
      <c r="M575" s="655"/>
      <c r="N575" s="655"/>
      <c r="Q575" s="19"/>
    </row>
    <row r="576" spans="1:27" ht="16" customHeight="1" x14ac:dyDescent="0.25">
      <c r="A576" s="662"/>
      <c r="B576" s="661" t="s">
        <v>101</v>
      </c>
      <c r="C576" s="658">
        <v>0</v>
      </c>
      <c r="D576" s="659">
        <v>0</v>
      </c>
      <c r="E576" s="655"/>
      <c r="F576" s="655"/>
      <c r="G576" s="655"/>
      <c r="H576" s="655"/>
      <c r="I576" s="655"/>
      <c r="J576" s="655"/>
      <c r="K576" s="655"/>
      <c r="L576" s="655"/>
      <c r="M576" s="655"/>
      <c r="N576" s="655"/>
      <c r="Q576" s="19"/>
    </row>
    <row r="577" spans="1:27" ht="16" customHeight="1" x14ac:dyDescent="0.25">
      <c r="A577" s="662"/>
      <c r="B577" s="661" t="s">
        <v>115</v>
      </c>
      <c r="C577" s="658">
        <v>0</v>
      </c>
      <c r="D577" s="659">
        <v>0</v>
      </c>
      <c r="E577" s="655"/>
      <c r="F577" s="655"/>
      <c r="G577" s="655"/>
      <c r="H577" s="655"/>
      <c r="I577" s="655"/>
      <c r="J577" s="655"/>
      <c r="K577" s="655"/>
      <c r="L577" s="655"/>
      <c r="M577" s="655"/>
      <c r="N577" s="655"/>
      <c r="Q577" s="19"/>
    </row>
    <row r="578" spans="1:27" ht="16" customHeight="1" x14ac:dyDescent="0.25">
      <c r="A578" s="662"/>
      <c r="B578" s="661" t="s">
        <v>216</v>
      </c>
      <c r="C578" s="658">
        <v>4</v>
      </c>
      <c r="D578" s="659">
        <v>4</v>
      </c>
      <c r="E578" s="655"/>
      <c r="F578" s="655"/>
      <c r="G578" s="655"/>
      <c r="H578" s="655"/>
      <c r="I578" s="655"/>
      <c r="J578" s="655"/>
      <c r="K578" s="655"/>
      <c r="L578" s="655"/>
      <c r="M578" s="655"/>
      <c r="N578" s="655"/>
      <c r="Q578" s="19"/>
    </row>
    <row r="579" spans="1:27" ht="16" customHeight="1" x14ac:dyDescent="0.25">
      <c r="A579" s="662"/>
      <c r="B579" s="661" t="s">
        <v>191</v>
      </c>
      <c r="C579" s="658">
        <v>0</v>
      </c>
      <c r="D579" s="659">
        <v>0</v>
      </c>
      <c r="E579" s="655"/>
      <c r="F579" s="655"/>
      <c r="G579" s="655"/>
      <c r="H579" s="655"/>
      <c r="I579" s="655"/>
      <c r="J579" s="655"/>
      <c r="K579" s="655"/>
      <c r="L579" s="655"/>
      <c r="M579" s="655"/>
      <c r="N579" s="655"/>
      <c r="Q579" s="19"/>
    </row>
    <row r="580" spans="1:27" ht="16" customHeight="1" x14ac:dyDescent="0.25">
      <c r="A580" s="662"/>
      <c r="B580" s="661" t="s">
        <v>97</v>
      </c>
      <c r="C580" s="658">
        <v>0</v>
      </c>
      <c r="D580" s="659">
        <v>0</v>
      </c>
      <c r="E580" s="655"/>
      <c r="F580" s="655"/>
      <c r="G580" s="655"/>
      <c r="H580" s="655"/>
      <c r="I580" s="655"/>
      <c r="J580" s="655"/>
      <c r="K580" s="655"/>
      <c r="L580" s="655"/>
      <c r="M580" s="655"/>
      <c r="N580" s="655"/>
      <c r="Q580" s="19"/>
    </row>
    <row r="581" spans="1:27" ht="16" customHeight="1" x14ac:dyDescent="0.25">
      <c r="A581" s="662"/>
      <c r="B581" s="661" t="s">
        <v>166</v>
      </c>
      <c r="C581" s="658">
        <v>0</v>
      </c>
      <c r="D581" s="659">
        <v>0</v>
      </c>
      <c r="E581" s="655"/>
      <c r="F581" s="655"/>
      <c r="G581" s="655"/>
      <c r="H581" s="655"/>
      <c r="I581" s="655"/>
      <c r="J581" s="655"/>
      <c r="K581" s="655"/>
      <c r="L581" s="655"/>
      <c r="M581" s="655"/>
      <c r="N581" s="655"/>
      <c r="Q581" s="19"/>
    </row>
    <row r="582" spans="1:27" ht="16" customHeight="1" x14ac:dyDescent="0.25">
      <c r="A582" s="662"/>
      <c r="B582" s="661" t="s">
        <v>181</v>
      </c>
      <c r="C582" s="658">
        <v>0</v>
      </c>
      <c r="D582" s="659">
        <v>0</v>
      </c>
      <c r="E582" s="655"/>
      <c r="F582" s="655"/>
      <c r="G582" s="655"/>
      <c r="H582" s="655"/>
      <c r="I582" s="655"/>
      <c r="J582" s="655"/>
      <c r="K582" s="655"/>
      <c r="L582" s="655"/>
      <c r="M582" s="655"/>
      <c r="N582" s="655"/>
      <c r="Q582" s="19"/>
    </row>
    <row r="583" spans="1:27" ht="16" customHeight="1" x14ac:dyDescent="0.25">
      <c r="A583" s="662"/>
      <c r="B583" s="661" t="s">
        <v>206</v>
      </c>
      <c r="C583" s="658">
        <v>0</v>
      </c>
      <c r="D583" s="659">
        <v>0</v>
      </c>
      <c r="E583" s="655"/>
      <c r="F583" s="655"/>
      <c r="G583" s="655"/>
      <c r="H583" s="655"/>
      <c r="I583" s="655"/>
      <c r="J583" s="655"/>
      <c r="K583" s="655"/>
      <c r="L583" s="655"/>
      <c r="M583" s="655"/>
      <c r="N583" s="655"/>
      <c r="Q583" s="19"/>
    </row>
    <row r="584" spans="1:27" ht="16" customHeight="1" x14ac:dyDescent="0.25">
      <c r="A584" s="662"/>
      <c r="B584" s="661" t="s">
        <v>204</v>
      </c>
      <c r="C584" s="658">
        <v>7</v>
      </c>
      <c r="D584" s="659">
        <v>7</v>
      </c>
      <c r="E584" s="655"/>
      <c r="F584" s="655"/>
      <c r="G584" s="655"/>
      <c r="H584" s="655"/>
      <c r="I584" s="655"/>
      <c r="J584" s="655"/>
      <c r="K584" s="655"/>
      <c r="L584" s="655"/>
      <c r="M584" s="655"/>
      <c r="N584" s="655"/>
      <c r="Q584" s="19"/>
    </row>
    <row r="585" spans="1:27" ht="16" customHeight="1" x14ac:dyDescent="0.25">
      <c r="A585" s="662"/>
      <c r="B585" s="661" t="s">
        <v>182</v>
      </c>
      <c r="C585" s="658">
        <v>10</v>
      </c>
      <c r="D585" s="659">
        <v>10</v>
      </c>
      <c r="E585" s="655"/>
      <c r="F585" s="655"/>
      <c r="G585" s="655"/>
      <c r="H585" s="655"/>
      <c r="I585" s="655"/>
      <c r="J585" s="655"/>
      <c r="K585" s="655"/>
      <c r="L585" s="655"/>
      <c r="M585" s="655"/>
      <c r="N585" s="655"/>
      <c r="Q585" s="19"/>
    </row>
    <row r="586" spans="1:27" ht="16" customHeight="1" x14ac:dyDescent="0.25">
      <c r="A586" s="662"/>
      <c r="B586" s="661" t="s">
        <v>287</v>
      </c>
      <c r="C586" s="658">
        <v>0</v>
      </c>
      <c r="D586" s="659">
        <v>0</v>
      </c>
      <c r="E586" s="655"/>
      <c r="F586" s="655"/>
      <c r="G586" s="655"/>
      <c r="H586" s="655"/>
      <c r="I586" s="655"/>
      <c r="J586" s="655"/>
      <c r="K586" s="655"/>
      <c r="L586" s="655"/>
      <c r="M586" s="655"/>
      <c r="N586" s="655"/>
      <c r="Q586" s="19"/>
    </row>
    <row r="587" spans="1:27" ht="16" customHeight="1" x14ac:dyDescent="0.25">
      <c r="A587" s="662"/>
      <c r="B587" s="661" t="s">
        <v>127</v>
      </c>
      <c r="C587" s="658">
        <v>0</v>
      </c>
      <c r="D587" s="659">
        <v>0</v>
      </c>
      <c r="E587" s="655"/>
      <c r="F587" s="655"/>
      <c r="G587" s="655"/>
      <c r="H587" s="655"/>
      <c r="I587" s="655"/>
      <c r="J587" s="655"/>
      <c r="K587" s="655"/>
      <c r="L587" s="655"/>
      <c r="M587" s="655"/>
      <c r="N587" s="655"/>
      <c r="Q587" s="19"/>
    </row>
    <row r="588" spans="1:27" ht="16" customHeight="1" x14ac:dyDescent="0.25">
      <c r="A588" s="662"/>
      <c r="B588" s="661" t="s">
        <v>319</v>
      </c>
      <c r="C588" s="658">
        <v>0</v>
      </c>
      <c r="D588" s="659">
        <v>0</v>
      </c>
      <c r="E588" s="655"/>
      <c r="F588" s="655"/>
      <c r="G588" s="655"/>
      <c r="H588" s="655"/>
      <c r="I588" s="655"/>
      <c r="J588" s="655"/>
      <c r="K588" s="655"/>
      <c r="L588" s="655"/>
      <c r="M588" s="655"/>
      <c r="N588" s="655"/>
      <c r="Q588" s="19"/>
    </row>
    <row r="589" spans="1:27" ht="16" customHeight="1" x14ac:dyDescent="0.25">
      <c r="A589" s="662"/>
      <c r="B589" s="661" t="s">
        <v>648</v>
      </c>
      <c r="C589" s="658">
        <v>4</v>
      </c>
      <c r="D589" s="659">
        <v>4</v>
      </c>
      <c r="E589" s="655"/>
      <c r="F589" s="655"/>
      <c r="G589" s="655"/>
      <c r="H589" s="655"/>
      <c r="I589" s="655"/>
      <c r="J589" s="655"/>
      <c r="K589" s="655"/>
      <c r="L589" s="655"/>
      <c r="M589" s="655"/>
      <c r="N589" s="655"/>
      <c r="Q589" s="19"/>
    </row>
    <row r="590" spans="1:27" s="25" customFormat="1" ht="16" customHeight="1" x14ac:dyDescent="0.25">
      <c r="A590" s="663"/>
      <c r="B590" s="652" t="s">
        <v>256</v>
      </c>
      <c r="C590" s="660">
        <v>156</v>
      </c>
      <c r="D590" s="660">
        <v>156</v>
      </c>
      <c r="E590" s="656"/>
      <c r="F590" s="656"/>
      <c r="G590" s="656"/>
      <c r="H590" s="656"/>
      <c r="I590" s="656"/>
      <c r="J590" s="656"/>
      <c r="K590" s="656"/>
      <c r="L590" s="656"/>
      <c r="M590" s="656"/>
      <c r="N590" s="656"/>
      <c r="R590" s="274"/>
      <c r="S590" s="274"/>
      <c r="T590" s="274"/>
      <c r="U590" s="274"/>
      <c r="V590" s="274"/>
      <c r="W590" s="598"/>
      <c r="X590" s="599"/>
      <c r="Y590" s="599"/>
      <c r="Z590" s="599"/>
      <c r="AA590" s="599"/>
    </row>
    <row r="591" spans="1:27" ht="13" hidden="1" x14ac:dyDescent="0.25">
      <c r="B591" s="647"/>
      <c r="C591" s="648"/>
      <c r="D591" s="648"/>
      <c r="E591" s="648"/>
      <c r="F591" s="649"/>
      <c r="G591" s="649"/>
      <c r="H591" s="649"/>
      <c r="I591" s="649"/>
      <c r="J591" s="649"/>
      <c r="K591" s="649"/>
      <c r="L591" s="649"/>
      <c r="M591" s="649"/>
      <c r="N591" s="541"/>
      <c r="O591" s="541"/>
      <c r="W591" s="598"/>
      <c r="X591" s="599"/>
      <c r="Y591" s="599"/>
    </row>
    <row r="592" spans="1:27" x14ac:dyDescent="0.25">
      <c r="M592" s="23"/>
    </row>
    <row r="593" spans="1:25" ht="23.15" customHeight="1" x14ac:dyDescent="0.25">
      <c r="A593" s="118"/>
      <c r="B593" s="731" t="s">
        <v>652</v>
      </c>
      <c r="C593" s="731"/>
      <c r="D593" s="731"/>
      <c r="E593" s="118"/>
      <c r="F593" s="118"/>
      <c r="G593" s="118"/>
      <c r="H593" s="118"/>
      <c r="I593" s="118"/>
      <c r="J593" s="118"/>
      <c r="K593" s="118"/>
      <c r="L593" s="118"/>
      <c r="M593" s="118"/>
      <c r="N593" s="118"/>
      <c r="O593" s="118"/>
      <c r="P593" s="142"/>
      <c r="W593" s="591"/>
      <c r="X593" s="201"/>
      <c r="Y593" s="201"/>
    </row>
    <row r="594" spans="1:25" ht="15.75" customHeight="1" x14ac:dyDescent="0.25">
      <c r="A594" s="118"/>
      <c r="B594" s="731"/>
      <c r="C594" s="731"/>
      <c r="D594" s="731"/>
      <c r="E594" s="118"/>
      <c r="F594" s="118"/>
      <c r="G594" s="118"/>
      <c r="H594" s="118"/>
      <c r="I594" s="118"/>
      <c r="J594" s="118"/>
      <c r="K594" s="118"/>
      <c r="L594" s="118"/>
      <c r="M594" s="118"/>
      <c r="N594" s="118"/>
      <c r="O594" s="118"/>
      <c r="P594" s="142"/>
    </row>
    <row r="595" spans="1:25" ht="25.5" customHeight="1" x14ac:dyDescent="0.25">
      <c r="B595" s="652" t="s">
        <v>42</v>
      </c>
      <c r="C595" s="652" t="s">
        <v>254</v>
      </c>
      <c r="D595" s="652" t="s">
        <v>255</v>
      </c>
      <c r="E595" s="27"/>
      <c r="F595" s="47"/>
      <c r="G595" s="47"/>
      <c r="H595" s="47"/>
      <c r="I595" s="47"/>
      <c r="J595" s="47"/>
      <c r="K595" s="47"/>
      <c r="L595" s="47"/>
      <c r="M595" s="47"/>
      <c r="N595" s="47"/>
      <c r="Q595" s="19"/>
    </row>
    <row r="596" spans="1:25" ht="16" customHeight="1" x14ac:dyDescent="0.25">
      <c r="B596" s="661" t="s">
        <v>44</v>
      </c>
      <c r="C596" s="653">
        <v>47</v>
      </c>
      <c r="D596" s="653">
        <v>47</v>
      </c>
      <c r="E596" s="650"/>
      <c r="F596" s="650"/>
      <c r="G596" s="650"/>
      <c r="H596" s="650"/>
      <c r="I596" s="650"/>
      <c r="J596" s="650"/>
      <c r="K596" s="650"/>
      <c r="L596" s="650"/>
      <c r="M596" s="650"/>
      <c r="N596" s="650"/>
      <c r="O596" s="650"/>
      <c r="Q596" s="19"/>
    </row>
    <row r="597" spans="1:25" ht="16" customHeight="1" x14ac:dyDescent="0.25">
      <c r="B597" s="661" t="s">
        <v>45</v>
      </c>
      <c r="C597" s="653">
        <v>109</v>
      </c>
      <c r="D597" s="653">
        <v>109</v>
      </c>
      <c r="E597" s="650"/>
      <c r="F597" s="650"/>
      <c r="G597" s="650"/>
      <c r="H597" s="650"/>
      <c r="I597" s="650"/>
      <c r="J597" s="650"/>
      <c r="K597" s="650"/>
      <c r="L597" s="650"/>
      <c r="M597" s="650"/>
      <c r="N597" s="650"/>
      <c r="O597" s="650"/>
      <c r="Q597" s="19"/>
    </row>
    <row r="598" spans="1:25" ht="16" customHeight="1" x14ac:dyDescent="0.25">
      <c r="B598" s="661" t="s">
        <v>46</v>
      </c>
      <c r="C598" s="653">
        <v>6</v>
      </c>
      <c r="D598" s="653">
        <v>6</v>
      </c>
      <c r="E598" s="650"/>
      <c r="F598" s="650"/>
      <c r="G598" s="650"/>
      <c r="H598" s="650"/>
      <c r="I598" s="650"/>
      <c r="J598" s="650"/>
      <c r="K598" s="650"/>
      <c r="L598" s="650"/>
      <c r="M598" s="650"/>
      <c r="N598" s="650"/>
      <c r="O598" s="650"/>
      <c r="Q598" s="19"/>
    </row>
    <row r="599" spans="1:25" ht="16" customHeight="1" x14ac:dyDescent="0.25">
      <c r="B599" s="661" t="s">
        <v>47</v>
      </c>
      <c r="C599" s="653">
        <v>15</v>
      </c>
      <c r="D599" s="653">
        <v>15</v>
      </c>
      <c r="E599" s="650"/>
      <c r="F599" s="650"/>
      <c r="G599" s="650"/>
      <c r="H599" s="650"/>
      <c r="I599" s="650"/>
      <c r="J599" s="650"/>
      <c r="K599" s="650"/>
      <c r="L599" s="650"/>
      <c r="M599" s="650"/>
      <c r="N599" s="650"/>
      <c r="O599" s="650"/>
      <c r="Q599" s="19"/>
    </row>
    <row r="600" spans="1:25" ht="16" customHeight="1" x14ac:dyDescent="0.25">
      <c r="B600" s="661" t="s">
        <v>48</v>
      </c>
      <c r="C600" s="653">
        <v>0</v>
      </c>
      <c r="D600" s="653">
        <v>0</v>
      </c>
      <c r="E600" s="650"/>
      <c r="F600" s="650"/>
      <c r="G600" s="650"/>
      <c r="H600" s="650"/>
      <c r="I600" s="650"/>
      <c r="J600" s="650"/>
      <c r="K600" s="650"/>
      <c r="L600" s="650"/>
      <c r="M600" s="650"/>
      <c r="N600" s="650"/>
      <c r="O600" s="650"/>
      <c r="Q600" s="19"/>
    </row>
    <row r="601" spans="1:25" ht="16" customHeight="1" x14ac:dyDescent="0.25">
      <c r="B601" s="661" t="s">
        <v>49</v>
      </c>
      <c r="C601" s="653">
        <v>0</v>
      </c>
      <c r="D601" s="653">
        <v>0</v>
      </c>
      <c r="E601" s="650"/>
      <c r="F601" s="650"/>
      <c r="G601" s="650"/>
      <c r="H601" s="650"/>
      <c r="I601" s="650"/>
      <c r="J601" s="650"/>
      <c r="K601" s="650"/>
      <c r="L601" s="650"/>
      <c r="M601" s="650"/>
      <c r="N601" s="650"/>
      <c r="O601" s="650"/>
      <c r="Q601" s="19"/>
    </row>
    <row r="602" spans="1:25" ht="16" customHeight="1" x14ac:dyDescent="0.25">
      <c r="B602" s="661" t="s">
        <v>92</v>
      </c>
      <c r="C602" s="653">
        <v>113</v>
      </c>
      <c r="D602" s="653">
        <v>113</v>
      </c>
      <c r="E602" s="650"/>
      <c r="F602" s="650"/>
      <c r="G602" s="650"/>
      <c r="H602" s="650"/>
      <c r="I602" s="650"/>
      <c r="J602" s="650"/>
      <c r="K602" s="650"/>
      <c r="L602" s="650"/>
      <c r="M602" s="650"/>
      <c r="N602" s="650"/>
      <c r="O602" s="650"/>
      <c r="Q602" s="19"/>
    </row>
    <row r="603" spans="1:25" ht="16" customHeight="1" x14ac:dyDescent="0.25">
      <c r="B603" s="661" t="s">
        <v>186</v>
      </c>
      <c r="C603" s="653">
        <v>26</v>
      </c>
      <c r="D603" s="653">
        <v>26</v>
      </c>
      <c r="E603" s="650"/>
      <c r="F603" s="650"/>
      <c r="G603" s="650"/>
      <c r="H603" s="650"/>
      <c r="I603" s="650"/>
      <c r="J603" s="650"/>
      <c r="K603" s="650"/>
      <c r="L603" s="650"/>
      <c r="M603" s="650"/>
      <c r="N603" s="650"/>
      <c r="O603" s="650"/>
      <c r="Q603" s="19"/>
    </row>
    <row r="604" spans="1:25" ht="16" customHeight="1" x14ac:dyDescent="0.25">
      <c r="B604" s="661" t="s">
        <v>50</v>
      </c>
      <c r="C604" s="653">
        <v>8</v>
      </c>
      <c r="D604" s="653">
        <v>8</v>
      </c>
      <c r="E604" s="650"/>
      <c r="F604" s="650"/>
      <c r="G604" s="650"/>
      <c r="H604" s="650"/>
      <c r="I604" s="650"/>
      <c r="J604" s="650"/>
      <c r="K604" s="650"/>
      <c r="L604" s="650"/>
      <c r="M604" s="650"/>
      <c r="N604" s="650"/>
      <c r="O604" s="650"/>
      <c r="Q604" s="19"/>
    </row>
    <row r="605" spans="1:25" ht="16" customHeight="1" x14ac:dyDescent="0.25">
      <c r="B605" s="661" t="s">
        <v>187</v>
      </c>
      <c r="C605" s="653">
        <v>8</v>
      </c>
      <c r="D605" s="653">
        <v>8</v>
      </c>
      <c r="E605" s="650"/>
      <c r="F605" s="650"/>
      <c r="G605" s="650"/>
      <c r="H605" s="650"/>
      <c r="I605" s="650"/>
      <c r="J605" s="650"/>
      <c r="K605" s="650"/>
      <c r="L605" s="650"/>
      <c r="M605" s="650"/>
      <c r="N605" s="650"/>
      <c r="O605" s="650"/>
      <c r="Q605" s="19"/>
    </row>
    <row r="606" spans="1:25" ht="16" customHeight="1" x14ac:dyDescent="0.25">
      <c r="B606" s="661" t="s">
        <v>188</v>
      </c>
      <c r="C606" s="653">
        <v>0</v>
      </c>
      <c r="D606" s="653">
        <v>0</v>
      </c>
      <c r="E606" s="650"/>
      <c r="F606" s="650"/>
      <c r="G606" s="650"/>
      <c r="H606" s="650"/>
      <c r="I606" s="650"/>
      <c r="J606" s="650"/>
      <c r="K606" s="650"/>
      <c r="L606" s="650"/>
      <c r="M606" s="650"/>
      <c r="N606" s="650"/>
      <c r="O606" s="650"/>
      <c r="Q606" s="19"/>
    </row>
    <row r="607" spans="1:25" ht="16" customHeight="1" x14ac:dyDescent="0.25">
      <c r="B607" s="661" t="s">
        <v>61</v>
      </c>
      <c r="C607" s="653">
        <v>0</v>
      </c>
      <c r="D607" s="653">
        <v>0</v>
      </c>
      <c r="E607" s="650"/>
      <c r="F607" s="650"/>
      <c r="G607" s="650"/>
      <c r="H607" s="650"/>
      <c r="I607" s="650"/>
      <c r="J607" s="650"/>
      <c r="K607" s="650"/>
      <c r="L607" s="650"/>
      <c r="M607" s="650"/>
      <c r="N607" s="650"/>
      <c r="O607" s="650"/>
      <c r="Q607" s="19"/>
    </row>
    <row r="608" spans="1:25" ht="16" customHeight="1" x14ac:dyDescent="0.25">
      <c r="B608" s="661" t="s">
        <v>189</v>
      </c>
      <c r="C608" s="653">
        <v>4</v>
      </c>
      <c r="D608" s="653">
        <v>4</v>
      </c>
      <c r="E608" s="650"/>
      <c r="F608" s="650"/>
      <c r="G608" s="650"/>
      <c r="H608" s="650"/>
      <c r="I608" s="650"/>
      <c r="J608" s="650"/>
      <c r="K608" s="650"/>
      <c r="L608" s="650"/>
      <c r="M608" s="650"/>
      <c r="N608" s="650"/>
      <c r="O608" s="650"/>
      <c r="Q608" s="19"/>
    </row>
    <row r="609" spans="2:27" ht="16" customHeight="1" x14ac:dyDescent="0.25">
      <c r="B609" s="661" t="s">
        <v>190</v>
      </c>
      <c r="C609" s="653">
        <v>1</v>
      </c>
      <c r="D609" s="653">
        <v>1</v>
      </c>
      <c r="E609" s="650"/>
      <c r="F609" s="650"/>
      <c r="G609" s="650"/>
      <c r="H609" s="650"/>
      <c r="I609" s="650"/>
      <c r="J609" s="650"/>
      <c r="K609" s="650"/>
      <c r="L609" s="650"/>
      <c r="M609" s="650"/>
      <c r="N609" s="650"/>
      <c r="O609" s="650"/>
      <c r="Q609" s="19"/>
    </row>
    <row r="610" spans="2:27" ht="16" customHeight="1" x14ac:dyDescent="0.25">
      <c r="B610" s="661" t="s">
        <v>101</v>
      </c>
      <c r="C610" s="653">
        <v>3</v>
      </c>
      <c r="D610" s="653">
        <v>3</v>
      </c>
      <c r="E610" s="650"/>
      <c r="F610" s="650"/>
      <c r="G610" s="650"/>
      <c r="H610" s="650"/>
      <c r="I610" s="650"/>
      <c r="J610" s="650"/>
      <c r="K610" s="650"/>
      <c r="L610" s="650"/>
      <c r="M610" s="650"/>
      <c r="N610" s="650"/>
      <c r="O610" s="650"/>
      <c r="Q610" s="19"/>
    </row>
    <row r="611" spans="2:27" ht="16" customHeight="1" x14ac:dyDescent="0.25">
      <c r="B611" s="661" t="s">
        <v>115</v>
      </c>
      <c r="C611" s="653">
        <v>0</v>
      </c>
      <c r="D611" s="653">
        <v>0</v>
      </c>
      <c r="E611" s="650"/>
      <c r="F611" s="650"/>
      <c r="G611" s="650"/>
      <c r="H611" s="650"/>
      <c r="I611" s="650"/>
      <c r="J611" s="650"/>
      <c r="K611" s="650"/>
      <c r="L611" s="650"/>
      <c r="M611" s="650"/>
      <c r="N611" s="650"/>
      <c r="O611" s="650"/>
      <c r="Q611" s="19"/>
    </row>
    <row r="612" spans="2:27" ht="16" customHeight="1" x14ac:dyDescent="0.25">
      <c r="B612" s="661" t="s">
        <v>216</v>
      </c>
      <c r="C612" s="653">
        <v>4</v>
      </c>
      <c r="D612" s="653">
        <v>4</v>
      </c>
      <c r="E612" s="650"/>
      <c r="F612" s="650"/>
      <c r="G612" s="650"/>
      <c r="H612" s="650"/>
      <c r="I612" s="650"/>
      <c r="J612" s="650"/>
      <c r="K612" s="650"/>
      <c r="L612" s="650"/>
      <c r="M612" s="650"/>
      <c r="N612" s="650"/>
      <c r="O612" s="650"/>
      <c r="Q612" s="19"/>
    </row>
    <row r="613" spans="2:27" ht="16" customHeight="1" x14ac:dyDescent="0.25">
      <c r="B613" s="661" t="s">
        <v>191</v>
      </c>
      <c r="C613" s="653">
        <v>0</v>
      </c>
      <c r="D613" s="653">
        <v>0</v>
      </c>
      <c r="E613" s="650"/>
      <c r="F613" s="650"/>
      <c r="G613" s="650"/>
      <c r="H613" s="650"/>
      <c r="I613" s="650"/>
      <c r="J613" s="650"/>
      <c r="K613" s="650"/>
      <c r="L613" s="650"/>
      <c r="M613" s="650"/>
      <c r="N613" s="650"/>
      <c r="O613" s="650"/>
      <c r="Q613" s="19"/>
    </row>
    <row r="614" spans="2:27" ht="16" customHeight="1" x14ac:dyDescent="0.25">
      <c r="B614" s="661" t="s">
        <v>97</v>
      </c>
      <c r="C614" s="653">
        <v>0</v>
      </c>
      <c r="D614" s="653">
        <v>0</v>
      </c>
      <c r="E614" s="650"/>
      <c r="F614" s="650"/>
      <c r="G614" s="650"/>
      <c r="H614" s="650"/>
      <c r="I614" s="650"/>
      <c r="J614" s="650"/>
      <c r="K614" s="650"/>
      <c r="L614" s="650"/>
      <c r="M614" s="650"/>
      <c r="N614" s="650"/>
      <c r="O614" s="650"/>
      <c r="Q614" s="19"/>
    </row>
    <row r="615" spans="2:27" ht="16" customHeight="1" x14ac:dyDescent="0.25">
      <c r="B615" s="661" t="s">
        <v>166</v>
      </c>
      <c r="C615" s="653">
        <v>0</v>
      </c>
      <c r="D615" s="653">
        <v>0</v>
      </c>
      <c r="E615" s="650"/>
      <c r="F615" s="650"/>
      <c r="G615" s="650"/>
      <c r="H615" s="650"/>
      <c r="I615" s="650"/>
      <c r="J615" s="650"/>
      <c r="K615" s="650"/>
      <c r="L615" s="650"/>
      <c r="M615" s="650"/>
      <c r="N615" s="650"/>
      <c r="O615" s="650"/>
      <c r="Q615" s="19"/>
    </row>
    <row r="616" spans="2:27" ht="16" customHeight="1" x14ac:dyDescent="0.25">
      <c r="B616" s="661" t="s">
        <v>181</v>
      </c>
      <c r="C616" s="653">
        <v>0</v>
      </c>
      <c r="D616" s="653">
        <v>0</v>
      </c>
      <c r="E616" s="650"/>
      <c r="F616" s="650"/>
      <c r="G616" s="650"/>
      <c r="H616" s="650"/>
      <c r="I616" s="650"/>
      <c r="J616" s="650"/>
      <c r="K616" s="650"/>
      <c r="L616" s="650"/>
      <c r="M616" s="650"/>
      <c r="N616" s="650"/>
      <c r="O616" s="650"/>
      <c r="Q616" s="19"/>
      <c r="R616" s="19"/>
      <c r="S616" s="19"/>
      <c r="T616" s="19"/>
      <c r="U616" s="19"/>
      <c r="V616" s="19"/>
      <c r="Z616" s="19"/>
      <c r="AA616" s="19"/>
    </row>
    <row r="617" spans="2:27" ht="16" customHeight="1" x14ac:dyDescent="0.25">
      <c r="B617" s="661" t="s">
        <v>206</v>
      </c>
      <c r="C617" s="653">
        <v>0</v>
      </c>
      <c r="D617" s="653">
        <v>0</v>
      </c>
      <c r="E617" s="650"/>
      <c r="F617" s="650"/>
      <c r="G617" s="650"/>
      <c r="H617" s="650"/>
      <c r="I617" s="650"/>
      <c r="J617" s="650"/>
      <c r="K617" s="650"/>
      <c r="L617" s="650"/>
      <c r="M617" s="650"/>
      <c r="N617" s="650"/>
      <c r="O617" s="650"/>
      <c r="Q617" s="19"/>
      <c r="R617" s="19"/>
      <c r="S617" s="19"/>
      <c r="T617" s="19"/>
      <c r="U617" s="19"/>
      <c r="V617" s="19"/>
      <c r="Z617" s="19"/>
      <c r="AA617" s="19"/>
    </row>
    <row r="618" spans="2:27" ht="16" customHeight="1" x14ac:dyDescent="0.25">
      <c r="B618" s="661" t="s">
        <v>204</v>
      </c>
      <c r="C618" s="653">
        <v>8</v>
      </c>
      <c r="D618" s="653">
        <v>8</v>
      </c>
      <c r="E618" s="650"/>
      <c r="F618" s="650"/>
      <c r="G618" s="650"/>
      <c r="H618" s="650"/>
      <c r="I618" s="650"/>
      <c r="J618" s="650"/>
      <c r="K618" s="650"/>
      <c r="L618" s="650"/>
      <c r="M618" s="650"/>
      <c r="N618" s="650"/>
      <c r="O618" s="650"/>
      <c r="Q618" s="19"/>
      <c r="R618" s="19"/>
      <c r="S618" s="19"/>
      <c r="T618" s="19"/>
      <c r="U618" s="19"/>
      <c r="V618" s="19"/>
      <c r="Z618" s="19"/>
      <c r="AA618" s="19"/>
    </row>
    <row r="619" spans="2:27" ht="16" customHeight="1" x14ac:dyDescent="0.25">
      <c r="B619" s="661" t="s">
        <v>182</v>
      </c>
      <c r="C619" s="653">
        <v>0</v>
      </c>
      <c r="D619" s="653">
        <v>0</v>
      </c>
      <c r="E619" s="650"/>
      <c r="F619" s="650"/>
      <c r="G619" s="650"/>
      <c r="H619" s="650"/>
      <c r="I619" s="650"/>
      <c r="J619" s="650"/>
      <c r="K619" s="650"/>
      <c r="L619" s="650"/>
      <c r="M619" s="650"/>
      <c r="N619" s="650"/>
      <c r="O619" s="650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2:27" ht="16" customHeight="1" x14ac:dyDescent="0.25">
      <c r="B620" s="661" t="s">
        <v>127</v>
      </c>
      <c r="C620" s="653">
        <v>0</v>
      </c>
      <c r="D620" s="653">
        <v>0</v>
      </c>
      <c r="E620" s="650"/>
      <c r="F620" s="650"/>
      <c r="G620" s="650"/>
      <c r="H620" s="650"/>
      <c r="I620" s="650"/>
      <c r="J620" s="650"/>
      <c r="K620" s="650"/>
      <c r="L620" s="650"/>
      <c r="M620" s="650"/>
      <c r="N620" s="650"/>
      <c r="O620" s="650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2:27" ht="16" customHeight="1" x14ac:dyDescent="0.25">
      <c r="B621" s="661" t="s">
        <v>287</v>
      </c>
      <c r="C621" s="653">
        <v>1</v>
      </c>
      <c r="D621" s="653">
        <v>1</v>
      </c>
      <c r="E621" s="650"/>
      <c r="F621" s="650"/>
      <c r="G621" s="650"/>
      <c r="H621" s="650"/>
      <c r="I621" s="650"/>
      <c r="J621" s="650"/>
      <c r="K621" s="650"/>
      <c r="L621" s="650"/>
      <c r="M621" s="650"/>
      <c r="N621" s="650"/>
      <c r="O621" s="650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2:27" s="25" customFormat="1" ht="16" customHeight="1" x14ac:dyDescent="0.25">
      <c r="B622" s="661" t="s">
        <v>319</v>
      </c>
      <c r="C622" s="653">
        <v>2</v>
      </c>
      <c r="D622" s="653">
        <v>2</v>
      </c>
      <c r="E622" s="651"/>
      <c r="F622" s="651"/>
      <c r="G622" s="651"/>
      <c r="H622" s="651"/>
      <c r="I622" s="651"/>
      <c r="J622" s="651"/>
      <c r="K622" s="651"/>
      <c r="L622" s="651"/>
      <c r="M622" s="651"/>
      <c r="N622" s="651"/>
      <c r="O622" s="651"/>
    </row>
    <row r="623" spans="2:27" x14ac:dyDescent="0.25">
      <c r="B623" s="652" t="s">
        <v>256</v>
      </c>
      <c r="C623" s="654">
        <v>355</v>
      </c>
      <c r="D623" s="654">
        <v>355</v>
      </c>
      <c r="W623" s="25"/>
      <c r="X623" s="25"/>
      <c r="Y623" s="25"/>
    </row>
    <row r="624" spans="2:27" x14ac:dyDescent="0.25">
      <c r="W624" s="19"/>
      <c r="X624" s="19"/>
      <c r="Y624" s="19"/>
    </row>
    <row r="625" spans="2:28" x14ac:dyDescent="0.25">
      <c r="W625" s="25"/>
      <c r="X625" s="25"/>
      <c r="Y625" s="25"/>
    </row>
    <row r="626" spans="2:28" ht="18.649999999999999" customHeight="1" x14ac:dyDescent="0.25">
      <c r="B626" s="677" t="s">
        <v>267</v>
      </c>
      <c r="C626" s="677"/>
      <c r="D626" s="677"/>
      <c r="E626" s="677"/>
      <c r="F626" s="677"/>
      <c r="G626" s="677"/>
    </row>
    <row r="627" spans="2:28" x14ac:dyDescent="0.25">
      <c r="D627" s="2"/>
      <c r="F627" s="12"/>
      <c r="G627" s="3"/>
      <c r="H627" s="19"/>
      <c r="L627" s="22"/>
      <c r="M627" s="19"/>
      <c r="P627" s="22"/>
      <c r="V627" s="154"/>
      <c r="AA627" s="19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35">
      <c r="B629" s="401" t="s">
        <v>28</v>
      </c>
      <c r="C629" s="346" t="s">
        <v>258</v>
      </c>
      <c r="D629" s="399" t="s">
        <v>259</v>
      </c>
      <c r="E629" s="363"/>
      <c r="F629" s="12"/>
      <c r="G629" s="3"/>
      <c r="H629" s="19"/>
      <c r="L629" s="22"/>
      <c r="M629" s="19"/>
      <c r="P629" s="22"/>
      <c r="V629" s="154"/>
      <c r="Z629" s="329" t="s">
        <v>28</v>
      </c>
      <c r="AA629" s="329" t="s">
        <v>5</v>
      </c>
      <c r="AB629" s="329" t="s">
        <v>218</v>
      </c>
    </row>
    <row r="630" spans="2:28" x14ac:dyDescent="0.35">
      <c r="B630" s="396" t="s">
        <v>59</v>
      </c>
      <c r="C630" s="345">
        <v>830</v>
      </c>
      <c r="D630" s="345">
        <v>74</v>
      </c>
      <c r="E630" s="352"/>
      <c r="F630" s="152"/>
      <c r="G630" s="3"/>
      <c r="H630" s="19"/>
      <c r="L630" s="22"/>
      <c r="M630" s="19"/>
      <c r="P630" s="22"/>
      <c r="V630" s="154"/>
      <c r="W630" s="142"/>
      <c r="Z630" s="330" t="s">
        <v>250</v>
      </c>
      <c r="AA630" s="3">
        <v>614</v>
      </c>
      <c r="AB630" s="3">
        <v>68</v>
      </c>
    </row>
    <row r="631" spans="2:28" hidden="1" x14ac:dyDescent="0.35">
      <c r="B631" s="396" t="s">
        <v>32</v>
      </c>
      <c r="C631" s="345">
        <v>0</v>
      </c>
      <c r="D631" s="345">
        <v>0</v>
      </c>
      <c r="E631" s="352"/>
      <c r="F631" s="152"/>
      <c r="G631" s="3"/>
      <c r="H631" s="19"/>
      <c r="L631" s="22"/>
      <c r="M631" s="19"/>
      <c r="P631" s="22"/>
      <c r="V631" s="154"/>
      <c r="W631" s="142"/>
      <c r="Z631" s="330" t="s">
        <v>251</v>
      </c>
      <c r="AA631" s="3">
        <v>1296</v>
      </c>
      <c r="AB631" s="3">
        <v>125</v>
      </c>
    </row>
    <row r="632" spans="2:28" hidden="1" x14ac:dyDescent="0.35">
      <c r="B632" s="396" t="s">
        <v>33</v>
      </c>
      <c r="C632" s="345">
        <v>0</v>
      </c>
      <c r="D632" s="345">
        <v>0</v>
      </c>
      <c r="E632" s="352"/>
      <c r="F632" s="152"/>
      <c r="G632" s="3"/>
      <c r="H632" s="19"/>
      <c r="L632" s="22"/>
      <c r="M632" s="19"/>
      <c r="P632" s="22"/>
      <c r="V632" s="154"/>
      <c r="W632" s="142"/>
      <c r="X632" s="339"/>
      <c r="Z632" s="330" t="s">
        <v>252</v>
      </c>
      <c r="AA632" s="3">
        <v>949</v>
      </c>
      <c r="AB632" s="3">
        <v>92</v>
      </c>
    </row>
    <row r="633" spans="2:28" hidden="1" x14ac:dyDescent="0.35">
      <c r="B633" s="396" t="s">
        <v>34</v>
      </c>
      <c r="C633" s="345">
        <v>0</v>
      </c>
      <c r="D633" s="345">
        <v>0</v>
      </c>
      <c r="E633" s="352"/>
      <c r="F633" s="152"/>
      <c r="G633" s="3"/>
      <c r="H633" s="19"/>
      <c r="L633" s="22"/>
      <c r="M633" s="19"/>
      <c r="P633" s="22"/>
      <c r="V633" s="154"/>
      <c r="W633" s="339">
        <f>C630/C644</f>
        <v>0.91814159292035402</v>
      </c>
      <c r="X633" s="339">
        <f>D630/C644</f>
        <v>8.185840707964602E-2</v>
      </c>
      <c r="Y633" s="155"/>
      <c r="Z633" s="330" t="s">
        <v>253</v>
      </c>
      <c r="AA633" s="3">
        <v>712</v>
      </c>
      <c r="AB633" s="3">
        <v>58</v>
      </c>
    </row>
    <row r="634" spans="2:28" hidden="1" x14ac:dyDescent="0.35">
      <c r="B634" s="396" t="s">
        <v>35</v>
      </c>
      <c r="C634" s="345">
        <v>0</v>
      </c>
      <c r="D634" s="345">
        <v>0</v>
      </c>
      <c r="E634" s="352"/>
      <c r="F634" s="152"/>
      <c r="G634" s="3"/>
      <c r="H634" s="19"/>
      <c r="L634" s="22"/>
      <c r="M634" s="19"/>
      <c r="P634" s="22"/>
      <c r="V634" s="154"/>
      <c r="W634" s="338">
        <f>C631/C644</f>
        <v>0</v>
      </c>
      <c r="X634" s="339">
        <f>D631/C644</f>
        <v>0</v>
      </c>
      <c r="Z634" s="337" t="s">
        <v>262</v>
      </c>
      <c r="AA634" s="3">
        <v>955</v>
      </c>
      <c r="AB634" s="3">
        <v>88</v>
      </c>
    </row>
    <row r="635" spans="2:28" hidden="1" x14ac:dyDescent="0.35">
      <c r="B635" s="396" t="s">
        <v>31</v>
      </c>
      <c r="C635" s="345">
        <v>0</v>
      </c>
      <c r="D635" s="345">
        <v>0</v>
      </c>
      <c r="E635" s="377"/>
      <c r="F635" s="12"/>
      <c r="G635" s="3"/>
      <c r="H635" s="19"/>
      <c r="L635" s="22"/>
      <c r="M635" s="19"/>
      <c r="P635" s="22"/>
      <c r="V635" s="154"/>
      <c r="W635" s="338">
        <f>C632/C644</f>
        <v>0</v>
      </c>
      <c r="X635" s="339">
        <f>D632/C644</f>
        <v>0</v>
      </c>
      <c r="Z635" s="337" t="s">
        <v>266</v>
      </c>
      <c r="AA635" s="331">
        <v>1224</v>
      </c>
      <c r="AB635" s="332">
        <v>125</v>
      </c>
    </row>
    <row r="636" spans="2:28" hidden="1" x14ac:dyDescent="0.35">
      <c r="B636" s="396" t="s">
        <v>36</v>
      </c>
      <c r="C636" s="345">
        <v>0</v>
      </c>
      <c r="D636" s="345">
        <v>0</v>
      </c>
      <c r="E636" s="377"/>
      <c r="F636" s="12"/>
      <c r="G636" s="3"/>
      <c r="H636" s="19"/>
      <c r="L636" s="22"/>
      <c r="M636" s="19"/>
      <c r="P636" s="22"/>
      <c r="V636" s="154"/>
      <c r="W636" s="338">
        <f>C633/C644</f>
        <v>0</v>
      </c>
      <c r="X636" s="339">
        <f>D633/C644</f>
        <v>0</v>
      </c>
      <c r="Z636" s="330" t="s">
        <v>222</v>
      </c>
      <c r="AA636" s="331"/>
      <c r="AB636" s="332"/>
    </row>
    <row r="637" spans="2:28" hidden="1" x14ac:dyDescent="0.35">
      <c r="B637" s="396" t="s">
        <v>37</v>
      </c>
      <c r="C637" s="345">
        <v>0</v>
      </c>
      <c r="D637" s="345">
        <v>0</v>
      </c>
      <c r="E637" s="377"/>
      <c r="F637" s="12"/>
      <c r="G637" s="3"/>
      <c r="H637" s="19"/>
      <c r="L637" s="22"/>
      <c r="M637" s="19"/>
      <c r="P637" s="22"/>
      <c r="V637" s="154"/>
      <c r="W637" s="338">
        <f>C634/C644</f>
        <v>0</v>
      </c>
      <c r="X637" s="339">
        <f>D634/C644</f>
        <v>0</v>
      </c>
      <c r="Z637" s="330" t="s">
        <v>223</v>
      </c>
      <c r="AA637" s="331"/>
      <c r="AB637" s="332"/>
    </row>
    <row r="638" spans="2:28" hidden="1" x14ac:dyDescent="0.35">
      <c r="B638" s="396" t="s">
        <v>38</v>
      </c>
      <c r="C638" s="345">
        <v>0</v>
      </c>
      <c r="D638" s="345">
        <v>0</v>
      </c>
      <c r="E638" s="377"/>
      <c r="F638" s="12"/>
      <c r="G638" s="3"/>
      <c r="H638" s="19"/>
      <c r="L638" s="22"/>
      <c r="M638" s="19"/>
      <c r="P638" s="22"/>
      <c r="V638" s="154"/>
      <c r="W638" s="117">
        <f>C635/C644</f>
        <v>0</v>
      </c>
      <c r="X638" s="339">
        <f>D635/C644</f>
        <v>0</v>
      </c>
      <c r="Z638" s="330" t="s">
        <v>224</v>
      </c>
      <c r="AA638" s="331"/>
      <c r="AB638" s="332"/>
    </row>
    <row r="639" spans="2:28" hidden="1" x14ac:dyDescent="0.35">
      <c r="B639" s="396" t="s">
        <v>39</v>
      </c>
      <c r="C639" s="345">
        <v>0</v>
      </c>
      <c r="D639" s="345">
        <v>0</v>
      </c>
      <c r="E639" s="377"/>
      <c r="F639" s="12"/>
      <c r="G639" s="3"/>
      <c r="H639" s="19"/>
      <c r="L639" s="22"/>
      <c r="M639" s="19"/>
      <c r="P639" s="22"/>
      <c r="V639" s="154"/>
      <c r="W639" s="117">
        <f>+C636/C644</f>
        <v>0</v>
      </c>
      <c r="X639" s="339">
        <f>+D636/C644</f>
        <v>0</v>
      </c>
      <c r="Z639" s="330" t="s">
        <v>225</v>
      </c>
      <c r="AA639" s="331"/>
      <c r="AB639" s="332"/>
    </row>
    <row r="640" spans="2:28" hidden="1" x14ac:dyDescent="0.35">
      <c r="B640" s="396" t="s">
        <v>40</v>
      </c>
      <c r="C640" s="345">
        <v>0</v>
      </c>
      <c r="D640" s="345">
        <v>0</v>
      </c>
      <c r="E640" s="377"/>
      <c r="F640" s="12"/>
      <c r="G640" s="3"/>
      <c r="H640" s="19"/>
      <c r="L640" s="22"/>
      <c r="M640" s="19"/>
      <c r="P640" s="22"/>
      <c r="V640" s="154"/>
      <c r="W640" s="117">
        <f>+C637/C644</f>
        <v>0</v>
      </c>
      <c r="X640" s="339">
        <f>+D637/C644</f>
        <v>0</v>
      </c>
      <c r="Z640" s="330" t="s">
        <v>226</v>
      </c>
      <c r="AA640" s="331"/>
      <c r="AB640" s="332"/>
    </row>
    <row r="641" spans="2:29" hidden="1" x14ac:dyDescent="0.35">
      <c r="B641" s="396" t="s">
        <v>60</v>
      </c>
      <c r="C641" s="345">
        <v>0</v>
      </c>
      <c r="D641" s="345">
        <v>0</v>
      </c>
      <c r="E641" s="377"/>
      <c r="F641" s="12"/>
      <c r="G641" s="3"/>
      <c r="H641" s="19"/>
      <c r="L641" s="22"/>
      <c r="M641" s="19"/>
      <c r="P641" s="22"/>
      <c r="V641" s="154"/>
      <c r="W641" s="117">
        <f>+C638/C644</f>
        <v>0</v>
      </c>
      <c r="X641" s="339">
        <f>+D638/C644</f>
        <v>0</v>
      </c>
      <c r="Z641" s="330" t="s">
        <v>227</v>
      </c>
      <c r="AA641" s="331"/>
      <c r="AB641" s="332"/>
    </row>
    <row r="642" spans="2:29" hidden="1" x14ac:dyDescent="0.25">
      <c r="B642" s="381"/>
      <c r="E642" s="381"/>
      <c r="F642" s="12"/>
      <c r="G642" s="3"/>
      <c r="H642" s="19"/>
      <c r="L642" s="22"/>
      <c r="M642" s="19"/>
      <c r="P642" s="22"/>
      <c r="V642" s="154"/>
      <c r="W642" s="117">
        <f>+C639/C644</f>
        <v>0</v>
      </c>
      <c r="X642" s="339">
        <f>+D639/C644</f>
        <v>0</v>
      </c>
      <c r="Z642" s="284"/>
      <c r="AA642" s="285"/>
      <c r="AB642" s="286"/>
    </row>
    <row r="643" spans="2:29" x14ac:dyDescent="0.25">
      <c r="B643" s="405" t="s">
        <v>6</v>
      </c>
      <c r="C643" s="346">
        <f>SUM(C630:C642)</f>
        <v>830</v>
      </c>
      <c r="D643" s="500">
        <f>SUM(D630:D642)</f>
        <v>74</v>
      </c>
      <c r="E643" s="454"/>
      <c r="F643" s="12"/>
      <c r="G643" s="3"/>
      <c r="H643" s="19"/>
      <c r="L643" s="22"/>
      <c r="M643" s="19"/>
      <c r="P643" s="22"/>
      <c r="V643" s="154"/>
      <c r="W643" s="142"/>
      <c r="X643" s="339"/>
      <c r="Z643" s="284" t="s">
        <v>228</v>
      </c>
      <c r="AA643" s="287"/>
      <c r="AB643" s="288"/>
    </row>
    <row r="644" spans="2:29" x14ac:dyDescent="0.25">
      <c r="B644" s="501" t="s">
        <v>263</v>
      </c>
      <c r="C644" s="502">
        <f>C643+D643</f>
        <v>904</v>
      </c>
      <c r="D644" s="502"/>
      <c r="W644" s="142"/>
      <c r="X644" s="339"/>
      <c r="AA644" s="160"/>
      <c r="AB644" s="160">
        <f>SUM(AA630:AA643)</f>
        <v>5750</v>
      </c>
      <c r="AC644" s="160">
        <f>SUM(AB630:AB643)</f>
        <v>556</v>
      </c>
    </row>
    <row r="645" spans="2:29" x14ac:dyDescent="0.25">
      <c r="C645" s="352"/>
      <c r="D645" s="352"/>
      <c r="E645" s="361"/>
      <c r="W645" s="142"/>
      <c r="X645" s="339"/>
    </row>
    <row r="646" spans="2:29" x14ac:dyDescent="0.25">
      <c r="W646" s="339"/>
      <c r="X646" s="339"/>
    </row>
    <row r="647" spans="2:29" x14ac:dyDescent="0.25">
      <c r="X647" s="340">
        <f>+C643/C644</f>
        <v>0.91814159292035402</v>
      </c>
      <c r="Y647" s="341">
        <f>+D643/C644</f>
        <v>8.185840707964602E-2</v>
      </c>
    </row>
  </sheetData>
  <mergeCells count="113">
    <mergeCell ref="E523:F523"/>
    <mergeCell ref="B426:B427"/>
    <mergeCell ref="E289:F289"/>
    <mergeCell ref="C289:D289"/>
    <mergeCell ref="G289:H289"/>
    <mergeCell ref="B287:E287"/>
    <mergeCell ref="B337:E337"/>
    <mergeCell ref="B457:E457"/>
    <mergeCell ref="B330:E332"/>
    <mergeCell ref="B626:G626"/>
    <mergeCell ref="G458:J458"/>
    <mergeCell ref="G457:J457"/>
    <mergeCell ref="G424:J424"/>
    <mergeCell ref="G425:J425"/>
    <mergeCell ref="B537:F537"/>
    <mergeCell ref="J459:J460"/>
    <mergeCell ref="D459:D460"/>
    <mergeCell ref="E459:E460"/>
    <mergeCell ref="B459:B460"/>
    <mergeCell ref="C459:C460"/>
    <mergeCell ref="B523:B524"/>
    <mergeCell ref="B489:F489"/>
    <mergeCell ref="B520:E521"/>
    <mergeCell ref="B425:E425"/>
    <mergeCell ref="I459:I460"/>
    <mergeCell ref="H459:H460"/>
    <mergeCell ref="B557:F557"/>
    <mergeCell ref="F520:F521"/>
    <mergeCell ref="B558:D560"/>
    <mergeCell ref="B593:D594"/>
    <mergeCell ref="B458:E458"/>
    <mergeCell ref="G459:G460"/>
    <mergeCell ref="C523:D523"/>
    <mergeCell ref="Q338:Q339"/>
    <mergeCell ref="X341:Y341"/>
    <mergeCell ref="D426:D427"/>
    <mergeCell ref="E426:E427"/>
    <mergeCell ref="H426:H427"/>
    <mergeCell ref="I426:I427"/>
    <mergeCell ref="J426:J427"/>
    <mergeCell ref="G426:G427"/>
    <mergeCell ref="K340:L340"/>
    <mergeCell ref="C339:H339"/>
    <mergeCell ref="B424:E424"/>
    <mergeCell ref="C340:E340"/>
    <mergeCell ref="A422:E422"/>
    <mergeCell ref="C426:C427"/>
    <mergeCell ref="F340:H340"/>
    <mergeCell ref="M340:N340"/>
    <mergeCell ref="K339:N339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B241:E241"/>
    <mergeCell ref="M208:N208"/>
    <mergeCell ref="F241:H241"/>
    <mergeCell ref="G208:H208"/>
    <mergeCell ref="AB171:AC171"/>
    <mergeCell ref="B215:E215"/>
    <mergeCell ref="AD171:AE171"/>
    <mergeCell ref="AF171:AG171"/>
    <mergeCell ref="Z171:AA171"/>
    <mergeCell ref="X174:Y174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K171:L171"/>
    <mergeCell ref="C207:D207"/>
    <mergeCell ref="G207:H207"/>
    <mergeCell ref="A1:M1"/>
    <mergeCell ref="A2:M2"/>
    <mergeCell ref="A3:M3"/>
    <mergeCell ref="A4:M4"/>
    <mergeCell ref="B11:D11"/>
    <mergeCell ref="B29:D29"/>
    <mergeCell ref="B49:D49"/>
    <mergeCell ref="B66:D66"/>
    <mergeCell ref="B76:D76"/>
    <mergeCell ref="B167:E167"/>
    <mergeCell ref="B148:E150"/>
    <mergeCell ref="B312:C312"/>
    <mergeCell ref="B304:E306"/>
    <mergeCell ref="B266:G266"/>
    <mergeCell ref="B169:D169"/>
    <mergeCell ref="X67:Z67"/>
    <mergeCell ref="W85:Y85"/>
    <mergeCell ref="W97:Y98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56:D156"/>
    <mergeCell ref="B165:D165"/>
  </mergeCells>
  <phoneticPr fontId="311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70" max="16" man="1"/>
    <brk id="420" max="16" man="1"/>
    <brk id="488" max="16" man="1"/>
    <brk id="556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327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382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425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446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425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425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425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425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425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527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527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322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322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322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322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322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322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447</v>
      </c>
      <c r="D181" t="s">
        <v>322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447</v>
      </c>
      <c r="D182" t="s">
        <v>322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323</v>
      </c>
      <c r="D183" t="s">
        <v>324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323</v>
      </c>
      <c r="D184" t="s">
        <v>324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323</v>
      </c>
      <c r="D185" t="s">
        <v>324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323</v>
      </c>
      <c r="D186" t="s">
        <v>324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323</v>
      </c>
      <c r="D187" t="s">
        <v>324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323</v>
      </c>
      <c r="D188" t="s">
        <v>324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323</v>
      </c>
      <c r="D189" t="s">
        <v>324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325</v>
      </c>
      <c r="D190" t="s">
        <v>325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325</v>
      </c>
      <c r="D191" t="s">
        <v>325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325</v>
      </c>
      <c r="D192" t="s">
        <v>325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325</v>
      </c>
      <c r="D193" t="s">
        <v>325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325</v>
      </c>
      <c r="D194" t="s">
        <v>325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325</v>
      </c>
      <c r="D195" t="s">
        <v>325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327</v>
      </c>
      <c r="D196" t="s">
        <v>328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327</v>
      </c>
      <c r="D197" t="s">
        <v>328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327</v>
      </c>
      <c r="D198" t="s">
        <v>328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327</v>
      </c>
      <c r="D199" t="s">
        <v>328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327</v>
      </c>
      <c r="D200" t="s">
        <v>328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329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329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329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329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329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329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331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331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331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331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331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331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331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331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333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333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333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333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334</v>
      </c>
      <c r="D226" t="s">
        <v>334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334</v>
      </c>
      <c r="D227" t="s">
        <v>334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334</v>
      </c>
      <c r="D228" t="s">
        <v>334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334</v>
      </c>
      <c r="D229" t="s">
        <v>334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334</v>
      </c>
      <c r="D230" t="s">
        <v>334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334</v>
      </c>
      <c r="D231" t="s">
        <v>334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334</v>
      </c>
      <c r="D232" t="s">
        <v>334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335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335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335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335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336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336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336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336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336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336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336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340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340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340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339</v>
      </c>
      <c r="D257" t="s">
        <v>340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339</v>
      </c>
      <c r="D258" t="s">
        <v>340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345</v>
      </c>
      <c r="D259" t="s">
        <v>340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345</v>
      </c>
      <c r="D260" t="s">
        <v>340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349</v>
      </c>
      <c r="D261" t="s">
        <v>340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349</v>
      </c>
      <c r="D262" t="s">
        <v>340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349</v>
      </c>
      <c r="D263" t="s">
        <v>340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523</v>
      </c>
      <c r="D264" t="s">
        <v>340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341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341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341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341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341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341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341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344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338</v>
      </c>
      <c r="D277" t="s">
        <v>338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338</v>
      </c>
      <c r="D278" t="s">
        <v>338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338</v>
      </c>
      <c r="D279" t="s">
        <v>338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338</v>
      </c>
      <c r="D280" t="s">
        <v>338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346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346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346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346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346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346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346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346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346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237</v>
      </c>
      <c r="D290" t="s">
        <v>237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237</v>
      </c>
      <c r="D291" t="s">
        <v>237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237</v>
      </c>
      <c r="D292" t="s">
        <v>237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237</v>
      </c>
      <c r="D293" t="s">
        <v>237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237</v>
      </c>
      <c r="D294" t="s">
        <v>347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237</v>
      </c>
      <c r="D295" t="s">
        <v>347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350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350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352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352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352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353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353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353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354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354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354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354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354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354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354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354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354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354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357</v>
      </c>
      <c r="D322" t="s">
        <v>357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357</v>
      </c>
      <c r="D323" t="s">
        <v>357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357</v>
      </c>
      <c r="D324" t="s">
        <v>357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357</v>
      </c>
      <c r="D325" t="s">
        <v>357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357</v>
      </c>
      <c r="D326" t="s">
        <v>357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357</v>
      </c>
      <c r="D327" t="s">
        <v>357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425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359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359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359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359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359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360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360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360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360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360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360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360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360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360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361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361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332</v>
      </c>
      <c r="D351" t="s">
        <v>361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339</v>
      </c>
      <c r="D352" t="s">
        <v>361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362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363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363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363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364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364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332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366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366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366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366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366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366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366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366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367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367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367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367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367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367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367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367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367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367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367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368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368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368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368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368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368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368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369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369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369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369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369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369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369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370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370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370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370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370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351</v>
      </c>
      <c r="D411" t="s">
        <v>351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351</v>
      </c>
      <c r="D412" t="s">
        <v>351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351</v>
      </c>
      <c r="D413" t="s">
        <v>351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351</v>
      </c>
      <c r="D414" t="s">
        <v>351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351</v>
      </c>
      <c r="D415" t="s">
        <v>351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351</v>
      </c>
      <c r="D416" t="s">
        <v>351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351</v>
      </c>
      <c r="D417" t="s">
        <v>371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351</v>
      </c>
      <c r="D418" t="s">
        <v>371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351</v>
      </c>
      <c r="D419" t="s">
        <v>371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270</v>
      </c>
      <c r="D420" t="s">
        <v>372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270</v>
      </c>
      <c r="D421" t="s">
        <v>372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270</v>
      </c>
      <c r="D422" t="s">
        <v>372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355</v>
      </c>
      <c r="D423" t="s">
        <v>373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355</v>
      </c>
      <c r="D424" t="s">
        <v>373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355</v>
      </c>
      <c r="D425" t="s">
        <v>373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355</v>
      </c>
      <c r="D426" t="s">
        <v>373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374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374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374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374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374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374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326</v>
      </c>
      <c r="D433" t="s">
        <v>375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326</v>
      </c>
      <c r="D434" t="s">
        <v>375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326</v>
      </c>
      <c r="D435" t="s">
        <v>375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326</v>
      </c>
      <c r="D436" t="s">
        <v>375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326</v>
      </c>
      <c r="D437" t="s">
        <v>375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326</v>
      </c>
      <c r="D438" t="s">
        <v>375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376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376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377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377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351</v>
      </c>
      <c r="D443" t="s">
        <v>378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351</v>
      </c>
      <c r="D444" t="s">
        <v>378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351</v>
      </c>
      <c r="D445" t="s">
        <v>378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351</v>
      </c>
      <c r="D446" t="s">
        <v>378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351</v>
      </c>
      <c r="D447" t="s">
        <v>378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379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379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379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379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379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379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379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345</v>
      </c>
      <c r="D455" t="s">
        <v>379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345</v>
      </c>
      <c r="D456" t="s">
        <v>379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365</v>
      </c>
      <c r="D457" t="s">
        <v>379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365</v>
      </c>
      <c r="D458" t="s">
        <v>379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365</v>
      </c>
      <c r="D459" t="s">
        <v>379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365</v>
      </c>
      <c r="D460" t="s">
        <v>379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523</v>
      </c>
      <c r="D461" t="s">
        <v>379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380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380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380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357</v>
      </c>
      <c r="D465" t="s">
        <v>383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357</v>
      </c>
      <c r="D466" t="s">
        <v>383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357</v>
      </c>
      <c r="D467" t="s">
        <v>383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357</v>
      </c>
      <c r="D468" t="s">
        <v>383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357</v>
      </c>
      <c r="D469" t="s">
        <v>383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357</v>
      </c>
      <c r="D470" t="s">
        <v>383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357</v>
      </c>
      <c r="D471" t="s">
        <v>383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326</v>
      </c>
      <c r="D472" t="s">
        <v>385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326</v>
      </c>
      <c r="D473" t="s">
        <v>385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326</v>
      </c>
      <c r="D474" t="s">
        <v>385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326</v>
      </c>
      <c r="D475" t="s">
        <v>385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326</v>
      </c>
      <c r="D476" t="s">
        <v>385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326</v>
      </c>
      <c r="D477" t="s">
        <v>385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351</v>
      </c>
      <c r="D478" t="s">
        <v>386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351</v>
      </c>
      <c r="D479" t="s">
        <v>386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351</v>
      </c>
      <c r="D480" t="s">
        <v>386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387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387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387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387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388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388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388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388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388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389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389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389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389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365</v>
      </c>
      <c r="D494" t="s">
        <v>365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365</v>
      </c>
      <c r="D495" t="s">
        <v>365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390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390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390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391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391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391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392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392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392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397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397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397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398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398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398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398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399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399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399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399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355</v>
      </c>
      <c r="D516" t="s">
        <v>400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355</v>
      </c>
      <c r="D517" t="s">
        <v>400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401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401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401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402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402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402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402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402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402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403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403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403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403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403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403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403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403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404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404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404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404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404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405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405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405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405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405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405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405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405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405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406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406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406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407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407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408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408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408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408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408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408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408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409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409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409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381</v>
      </c>
      <c r="D564" t="s">
        <v>409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381</v>
      </c>
      <c r="D565" t="s">
        <v>409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410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411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411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411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411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411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411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411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412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412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412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413</v>
      </c>
      <c r="D577" t="s">
        <v>413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413</v>
      </c>
      <c r="D578" t="s">
        <v>413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413</v>
      </c>
      <c r="D579" t="s">
        <v>413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413</v>
      </c>
      <c r="D580" t="s">
        <v>413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413</v>
      </c>
      <c r="D581" t="s">
        <v>413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270</v>
      </c>
      <c r="D582" t="s">
        <v>414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270</v>
      </c>
      <c r="D583" t="s">
        <v>414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270</v>
      </c>
      <c r="D584" t="s">
        <v>414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415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415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415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415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415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344</v>
      </c>
      <c r="D590" t="s">
        <v>416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344</v>
      </c>
      <c r="D591" t="s">
        <v>416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365</v>
      </c>
      <c r="D592" t="s">
        <v>416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365</v>
      </c>
      <c r="D593" t="s">
        <v>416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365</v>
      </c>
      <c r="D594" t="s">
        <v>416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417</v>
      </c>
      <c r="D595" t="s">
        <v>416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417</v>
      </c>
      <c r="D596" t="s">
        <v>417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338</v>
      </c>
      <c r="D597" t="s">
        <v>418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338</v>
      </c>
      <c r="D598" t="s">
        <v>418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338</v>
      </c>
      <c r="D599" t="s">
        <v>418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419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344</v>
      </c>
      <c r="D601" t="s">
        <v>419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419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357</v>
      </c>
      <c r="D603" t="s">
        <v>419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357</v>
      </c>
      <c r="D604" t="s">
        <v>419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357</v>
      </c>
      <c r="D605" t="s">
        <v>419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357</v>
      </c>
      <c r="D606" t="s">
        <v>419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357</v>
      </c>
      <c r="D607" t="s">
        <v>419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357</v>
      </c>
      <c r="D608" t="s">
        <v>420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357</v>
      </c>
      <c r="D609" t="s">
        <v>420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421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421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421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422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422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422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422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422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422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422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424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424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424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424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424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424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427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427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334</v>
      </c>
      <c r="D628" t="s">
        <v>428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334</v>
      </c>
      <c r="D629" t="s">
        <v>428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334</v>
      </c>
      <c r="D630" t="s">
        <v>428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334</v>
      </c>
      <c r="D631" t="s">
        <v>428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429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429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429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430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431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431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431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431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431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433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434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434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435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435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436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436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436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437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437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437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437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437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438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438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438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438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432</v>
      </c>
      <c r="D663" t="s">
        <v>439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432</v>
      </c>
      <c r="D664" t="s">
        <v>439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440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440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441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441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441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441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384</v>
      </c>
      <c r="D679" t="s">
        <v>442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443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443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443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339</v>
      </c>
      <c r="D683" t="s">
        <v>444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356</v>
      </c>
      <c r="D684" t="s">
        <v>445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348</v>
      </c>
      <c r="D685" t="s">
        <v>448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348</v>
      </c>
      <c r="D686" t="s">
        <v>448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365</v>
      </c>
      <c r="D687" t="s">
        <v>449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450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450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450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451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451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451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455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456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456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456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457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457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330</v>
      </c>
      <c r="D700" t="s">
        <v>457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348</v>
      </c>
      <c r="D701" t="s">
        <v>458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355</v>
      </c>
      <c r="D702" t="s">
        <v>459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355</v>
      </c>
      <c r="D703" t="s">
        <v>459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460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460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461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461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461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461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461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343</v>
      </c>
      <c r="D713" t="s">
        <v>462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343</v>
      </c>
      <c r="D714" t="s">
        <v>462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343</v>
      </c>
      <c r="D715" t="s">
        <v>462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463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463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463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463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384</v>
      </c>
      <c r="D720" t="s">
        <v>384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384</v>
      </c>
      <c r="D721" t="s">
        <v>384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384</v>
      </c>
      <c r="D722" t="s">
        <v>384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357</v>
      </c>
      <c r="D723" t="s">
        <v>464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357</v>
      </c>
      <c r="D724" t="s">
        <v>464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357</v>
      </c>
      <c r="D725" t="s">
        <v>464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323</v>
      </c>
      <c r="D726" t="s">
        <v>323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323</v>
      </c>
      <c r="D727" t="s">
        <v>323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323</v>
      </c>
      <c r="D728" t="s">
        <v>323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323</v>
      </c>
      <c r="D729" t="s">
        <v>323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323</v>
      </c>
      <c r="D730" t="s">
        <v>323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358</v>
      </c>
      <c r="D731" t="s">
        <v>358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358</v>
      </c>
      <c r="D732" t="s">
        <v>358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358</v>
      </c>
      <c r="D733" t="s">
        <v>358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358</v>
      </c>
      <c r="D734" t="s">
        <v>358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358</v>
      </c>
      <c r="D735" t="s">
        <v>358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465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465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465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466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381</v>
      </c>
      <c r="D740" t="s">
        <v>467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381</v>
      </c>
      <c r="D741" t="s">
        <v>467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381</v>
      </c>
      <c r="D742" t="s">
        <v>467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381</v>
      </c>
      <c r="D743" t="s">
        <v>467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381</v>
      </c>
      <c r="D744" t="s">
        <v>467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382</v>
      </c>
      <c r="D745" t="s">
        <v>468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469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330</v>
      </c>
      <c r="D747" t="s">
        <v>470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330</v>
      </c>
      <c r="D748" t="s">
        <v>470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330</v>
      </c>
      <c r="D749" t="s">
        <v>470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472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472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342</v>
      </c>
      <c r="D754" t="s">
        <v>342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342</v>
      </c>
      <c r="D755" t="s">
        <v>342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342</v>
      </c>
      <c r="D756" t="s">
        <v>342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358</v>
      </c>
      <c r="D757" t="s">
        <v>474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358</v>
      </c>
      <c r="D758" t="s">
        <v>474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339</v>
      </c>
      <c r="D759" t="s">
        <v>475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358</v>
      </c>
      <c r="D760" t="s">
        <v>476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477</v>
      </c>
      <c r="D761" t="s">
        <v>478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332</v>
      </c>
      <c r="D762" t="s">
        <v>479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480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471</v>
      </c>
      <c r="D764" t="s">
        <v>481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432</v>
      </c>
      <c r="D765" t="s">
        <v>482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342</v>
      </c>
      <c r="D766" t="s">
        <v>483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349</v>
      </c>
      <c r="D767" t="s">
        <v>483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484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484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485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485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485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270</v>
      </c>
      <c r="D773" t="s">
        <v>486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270</v>
      </c>
      <c r="D774" t="s">
        <v>486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323</v>
      </c>
      <c r="D775" t="s">
        <v>487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323</v>
      </c>
      <c r="D776" t="s">
        <v>487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488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488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488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488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338</v>
      </c>
      <c r="D781" t="s">
        <v>489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490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491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491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358</v>
      </c>
      <c r="D785" t="s">
        <v>492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358</v>
      </c>
      <c r="D786" t="s">
        <v>492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345</v>
      </c>
      <c r="D787" t="s">
        <v>493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494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344</v>
      </c>
      <c r="D789" t="s">
        <v>497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344</v>
      </c>
      <c r="D790" t="s">
        <v>497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432</v>
      </c>
      <c r="D791" t="s">
        <v>498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499</v>
      </c>
      <c r="D792" t="s">
        <v>500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499</v>
      </c>
      <c r="D793" t="s">
        <v>500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337</v>
      </c>
      <c r="D794" t="s">
        <v>501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337</v>
      </c>
      <c r="D795" t="s">
        <v>502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337</v>
      </c>
      <c r="D796" t="s">
        <v>502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356</v>
      </c>
      <c r="D797" t="s">
        <v>356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356</v>
      </c>
      <c r="D798" t="s">
        <v>356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356</v>
      </c>
      <c r="D799" t="s">
        <v>356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356</v>
      </c>
      <c r="D800" t="s">
        <v>356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503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503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503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503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237</v>
      </c>
      <c r="D805" t="s">
        <v>504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237</v>
      </c>
      <c r="D806" t="s">
        <v>504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505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505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349</v>
      </c>
      <c r="D809" t="s">
        <v>506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349</v>
      </c>
      <c r="D810" t="s">
        <v>506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349</v>
      </c>
      <c r="D811" t="s">
        <v>506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507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507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507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507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507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507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507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507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507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507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507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507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508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323</v>
      </c>
      <c r="D825" t="s">
        <v>509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323</v>
      </c>
      <c r="D826" t="s">
        <v>509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323</v>
      </c>
      <c r="D827" t="s">
        <v>509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510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510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510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510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510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326</v>
      </c>
      <c r="D833" t="s">
        <v>511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326</v>
      </c>
      <c r="D834" t="s">
        <v>511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326</v>
      </c>
      <c r="D835" t="s">
        <v>511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326</v>
      </c>
      <c r="D836" t="s">
        <v>511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326</v>
      </c>
      <c r="D837" t="s">
        <v>511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326</v>
      </c>
      <c r="D838" t="s">
        <v>511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326</v>
      </c>
      <c r="D839" t="s">
        <v>511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326</v>
      </c>
      <c r="D840" t="s">
        <v>511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326</v>
      </c>
      <c r="D841" t="s">
        <v>511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512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351</v>
      </c>
      <c r="D843" t="s">
        <v>513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351</v>
      </c>
      <c r="D844" t="s">
        <v>513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351</v>
      </c>
      <c r="D845" t="s">
        <v>513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351</v>
      </c>
      <c r="D846" t="s">
        <v>514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351</v>
      </c>
      <c r="D847" t="s">
        <v>514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351</v>
      </c>
      <c r="D848" t="s">
        <v>514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351</v>
      </c>
      <c r="D849" t="s">
        <v>515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351</v>
      </c>
      <c r="D850" t="s">
        <v>515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351</v>
      </c>
      <c r="D851" t="s">
        <v>515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344</v>
      </c>
      <c r="D852" t="s">
        <v>516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344</v>
      </c>
      <c r="D853" t="s">
        <v>516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344</v>
      </c>
      <c r="D854" t="s">
        <v>517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344</v>
      </c>
      <c r="D855" t="s">
        <v>517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518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356</v>
      </c>
      <c r="D857" t="s">
        <v>519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520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520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520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356</v>
      </c>
      <c r="D861" t="s">
        <v>520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447</v>
      </c>
      <c r="D862" t="s">
        <v>521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447</v>
      </c>
      <c r="D863" t="s">
        <v>521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522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524</v>
      </c>
      <c r="D865" t="s">
        <v>525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526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526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526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526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527</v>
      </c>
      <c r="D870" t="s">
        <v>528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529</v>
      </c>
      <c r="D871" t="s">
        <v>529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529</v>
      </c>
      <c r="D872" t="s">
        <v>530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529</v>
      </c>
      <c r="D873" t="s">
        <v>531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338</v>
      </c>
      <c r="D874" t="s">
        <v>532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533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533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533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533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534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534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534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357</v>
      </c>
      <c r="D882" t="s">
        <v>535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357</v>
      </c>
      <c r="D883" t="s">
        <v>535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357</v>
      </c>
      <c r="D884" t="s">
        <v>535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357</v>
      </c>
      <c r="D885" t="s">
        <v>536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357</v>
      </c>
      <c r="D886" t="s">
        <v>536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537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537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537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538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538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423</v>
      </c>
      <c r="D892" t="s">
        <v>539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540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540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355</v>
      </c>
      <c r="D895" t="s">
        <v>541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417</v>
      </c>
      <c r="D896" t="s">
        <v>541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417</v>
      </c>
      <c r="D897" t="s">
        <v>541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542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542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542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542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344</v>
      </c>
      <c r="D902" t="s">
        <v>543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344</v>
      </c>
      <c r="D903" t="s">
        <v>543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330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544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545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545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546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546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529</v>
      </c>
      <c r="D910" t="s">
        <v>547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332</v>
      </c>
      <c r="D911" t="s">
        <v>548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345</v>
      </c>
      <c r="D912" t="s">
        <v>549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345</v>
      </c>
      <c r="D913" t="s">
        <v>549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447</v>
      </c>
      <c r="D914" t="s">
        <v>550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551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551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551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551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551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524</v>
      </c>
      <c r="D920" t="s">
        <v>552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553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553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554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270</v>
      </c>
      <c r="D924" t="s">
        <v>555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270</v>
      </c>
      <c r="D925" t="s">
        <v>555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344</v>
      </c>
      <c r="D926" t="s">
        <v>556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337</v>
      </c>
      <c r="D927" t="s">
        <v>557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337</v>
      </c>
      <c r="D928" t="s">
        <v>558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381</v>
      </c>
      <c r="D929" t="s">
        <v>381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559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560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560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561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561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562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562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563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343</v>
      </c>
      <c r="D938" t="s">
        <v>564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343</v>
      </c>
      <c r="D939" t="s">
        <v>564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565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566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473</v>
      </c>
      <c r="D942" t="s">
        <v>567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338</v>
      </c>
      <c r="D943" t="s">
        <v>568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569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339</v>
      </c>
      <c r="D945" t="s">
        <v>570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342</v>
      </c>
      <c r="D946" t="s">
        <v>571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358</v>
      </c>
      <c r="D947" t="s">
        <v>572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527</v>
      </c>
      <c r="D948" t="s">
        <v>573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432</v>
      </c>
      <c r="D949" t="s">
        <v>574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499</v>
      </c>
      <c r="D950" t="s">
        <v>575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576</v>
      </c>
      <c r="D951" t="s">
        <v>577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365</v>
      </c>
      <c r="D953" t="s">
        <v>578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237</v>
      </c>
      <c r="D954" t="s">
        <v>579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580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348</v>
      </c>
      <c r="D956" t="s">
        <v>581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348</v>
      </c>
      <c r="D957" t="s">
        <v>581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576</v>
      </c>
      <c r="D958" t="s">
        <v>576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342</v>
      </c>
      <c r="D959" t="s">
        <v>582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583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584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584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349</v>
      </c>
      <c r="D963" t="s">
        <v>585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356</v>
      </c>
      <c r="D964" t="s">
        <v>586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587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327</v>
      </c>
      <c r="D966" t="s">
        <v>523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426</v>
      </c>
      <c r="D967" t="s">
        <v>588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589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589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356</v>
      </c>
      <c r="D970" t="s">
        <v>590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382</v>
      </c>
      <c r="D971" t="s">
        <v>591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382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382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446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425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527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322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322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322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322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322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322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322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345</v>
      </c>
      <c r="D132" t="s">
        <v>322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447</v>
      </c>
      <c r="D133" t="s">
        <v>322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323</v>
      </c>
      <c r="D134" t="s">
        <v>324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325</v>
      </c>
      <c r="D135" t="s">
        <v>325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325</v>
      </c>
      <c r="D136" t="s">
        <v>325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325</v>
      </c>
      <c r="D137" t="s">
        <v>325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325</v>
      </c>
      <c r="D138" t="s">
        <v>325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327</v>
      </c>
      <c r="D139" t="s">
        <v>328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327</v>
      </c>
      <c r="D140" t="s">
        <v>328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329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329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329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331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331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331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333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333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333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334</v>
      </c>
      <c r="D153" t="s">
        <v>334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334</v>
      </c>
      <c r="D154" t="s">
        <v>334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334</v>
      </c>
      <c r="D155" t="s">
        <v>334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334</v>
      </c>
      <c r="D156" t="s">
        <v>334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334</v>
      </c>
      <c r="D157" t="s">
        <v>334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334</v>
      </c>
      <c r="D158" t="s">
        <v>334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334</v>
      </c>
      <c r="D159" t="s">
        <v>334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335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335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335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335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335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335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335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336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336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336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336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336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336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340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340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340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340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343</v>
      </c>
      <c r="D188" t="s">
        <v>340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343</v>
      </c>
      <c r="D189" t="s">
        <v>340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345</v>
      </c>
      <c r="D190" t="s">
        <v>340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345</v>
      </c>
      <c r="D191" t="s">
        <v>340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345</v>
      </c>
      <c r="D192" t="s">
        <v>340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349</v>
      </c>
      <c r="D193" t="s">
        <v>340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349</v>
      </c>
      <c r="D194" t="s">
        <v>340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446</v>
      </c>
      <c r="D195" t="s">
        <v>340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341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341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344</v>
      </c>
      <c r="D202" t="s">
        <v>344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344</v>
      </c>
      <c r="D203" t="s">
        <v>344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338</v>
      </c>
      <c r="D204" t="s">
        <v>338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338</v>
      </c>
      <c r="D205" t="s">
        <v>338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338</v>
      </c>
      <c r="D206" t="s">
        <v>338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338</v>
      </c>
      <c r="D207" t="s">
        <v>338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338</v>
      </c>
      <c r="D208" t="s">
        <v>338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346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346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346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346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346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237</v>
      </c>
      <c r="D214" t="s">
        <v>237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237</v>
      </c>
      <c r="D215" t="s">
        <v>237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237</v>
      </c>
      <c r="D216" t="s">
        <v>237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237</v>
      </c>
      <c r="D217" t="s">
        <v>347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237</v>
      </c>
      <c r="D218" t="s">
        <v>347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237</v>
      </c>
      <c r="D219" t="s">
        <v>347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350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350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352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353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353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353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353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353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353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354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354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354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354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354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357</v>
      </c>
      <c r="D242" t="s">
        <v>357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357</v>
      </c>
      <c r="D243" t="s">
        <v>357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357</v>
      </c>
      <c r="D244" t="s">
        <v>357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357</v>
      </c>
      <c r="D245" t="s">
        <v>357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425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359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359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359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359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359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359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359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360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360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360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360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360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360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237</v>
      </c>
      <c r="D263" t="s">
        <v>361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237</v>
      </c>
      <c r="D264" t="s">
        <v>361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361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339</v>
      </c>
      <c r="D266" t="s">
        <v>361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339</v>
      </c>
      <c r="D267" t="s">
        <v>361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339</v>
      </c>
      <c r="D268" t="s">
        <v>361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339</v>
      </c>
      <c r="D269" t="s">
        <v>361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356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362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363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363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364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364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364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366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366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366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366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366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367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367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367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367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367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367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367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367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368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368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368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369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369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369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369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369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369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334</v>
      </c>
      <c r="D308" t="s">
        <v>369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334</v>
      </c>
      <c r="D309" t="s">
        <v>369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370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370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370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370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370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370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370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351</v>
      </c>
      <c r="D317" t="s">
        <v>351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351</v>
      </c>
      <c r="D318" t="s">
        <v>351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351</v>
      </c>
      <c r="D319" t="s">
        <v>371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351</v>
      </c>
      <c r="D320" t="s">
        <v>371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351</v>
      </c>
      <c r="D321" t="s">
        <v>371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270</v>
      </c>
      <c r="D322" t="s">
        <v>372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270</v>
      </c>
      <c r="D323" t="s">
        <v>372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270</v>
      </c>
      <c r="D324" t="s">
        <v>372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270</v>
      </c>
      <c r="D325" t="s">
        <v>372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355</v>
      </c>
      <c r="D326" t="s">
        <v>373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355</v>
      </c>
      <c r="D327" t="s">
        <v>373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355</v>
      </c>
      <c r="D328" t="s">
        <v>373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355</v>
      </c>
      <c r="D329" t="s">
        <v>373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355</v>
      </c>
      <c r="D330" t="s">
        <v>373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355</v>
      </c>
      <c r="D331" t="s">
        <v>373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374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374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374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374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374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326</v>
      </c>
      <c r="D337" t="s">
        <v>375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326</v>
      </c>
      <c r="D338" t="s">
        <v>375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326</v>
      </c>
      <c r="D339" t="s">
        <v>375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326</v>
      </c>
      <c r="D340" t="s">
        <v>375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376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376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377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377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351</v>
      </c>
      <c r="D345" t="s">
        <v>378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351</v>
      </c>
      <c r="D346" t="s">
        <v>378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351</v>
      </c>
      <c r="D347" t="s">
        <v>378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351</v>
      </c>
      <c r="D348" t="s">
        <v>378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351</v>
      </c>
      <c r="D349" t="s">
        <v>378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379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379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345</v>
      </c>
      <c r="D352" t="s">
        <v>379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345</v>
      </c>
      <c r="D353" t="s">
        <v>379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523</v>
      </c>
      <c r="D354" t="s">
        <v>379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606</v>
      </c>
      <c r="D355" t="s">
        <v>379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380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380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380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380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357</v>
      </c>
      <c r="D360" t="s">
        <v>383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326</v>
      </c>
      <c r="D361" t="s">
        <v>385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326</v>
      </c>
      <c r="D362" t="s">
        <v>385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326</v>
      </c>
      <c r="D363" t="s">
        <v>385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326</v>
      </c>
      <c r="D364" t="s">
        <v>385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326</v>
      </c>
      <c r="D365" t="s">
        <v>385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326</v>
      </c>
      <c r="D366" t="s">
        <v>385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351</v>
      </c>
      <c r="D367" t="s">
        <v>386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351</v>
      </c>
      <c r="D368" t="s">
        <v>386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351</v>
      </c>
      <c r="D369" t="s">
        <v>386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351</v>
      </c>
      <c r="D370" t="s">
        <v>386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387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388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388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388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389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389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389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365</v>
      </c>
      <c r="D378" t="s">
        <v>365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390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392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392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392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392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397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397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397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398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398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399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399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399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399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355</v>
      </c>
      <c r="D393" t="s">
        <v>400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355</v>
      </c>
      <c r="D394" t="s">
        <v>400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355</v>
      </c>
      <c r="D395" t="s">
        <v>400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401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401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401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402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402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402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403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403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404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404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405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405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405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405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405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405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405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405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406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406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407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407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407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408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408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408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409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409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381</v>
      </c>
      <c r="D424" t="s">
        <v>409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381</v>
      </c>
      <c r="D425" t="s">
        <v>409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410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411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411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411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411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413</v>
      </c>
      <c r="D431" t="s">
        <v>413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270</v>
      </c>
      <c r="D432" t="s">
        <v>414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270</v>
      </c>
      <c r="D433" t="s">
        <v>414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270</v>
      </c>
      <c r="D434" t="s">
        <v>414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415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344</v>
      </c>
      <c r="D436" t="s">
        <v>416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417</v>
      </c>
      <c r="D437" t="s">
        <v>416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417</v>
      </c>
      <c r="D438" t="s">
        <v>416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417</v>
      </c>
      <c r="D439" t="s">
        <v>416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417</v>
      </c>
      <c r="D440" t="s">
        <v>417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417</v>
      </c>
      <c r="D441" t="s">
        <v>417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417</v>
      </c>
      <c r="D442" t="s">
        <v>417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417</v>
      </c>
      <c r="D443" t="s">
        <v>417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338</v>
      </c>
      <c r="D444" t="s">
        <v>418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419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339</v>
      </c>
      <c r="D446" t="s">
        <v>419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339</v>
      </c>
      <c r="D447" t="s">
        <v>419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339</v>
      </c>
      <c r="D448" t="s">
        <v>419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419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357</v>
      </c>
      <c r="D450" t="s">
        <v>419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357</v>
      </c>
      <c r="D451" t="s">
        <v>419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357</v>
      </c>
      <c r="D452" t="s">
        <v>419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425</v>
      </c>
      <c r="D453" t="s">
        <v>419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616</v>
      </c>
      <c r="D454" t="s">
        <v>419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357</v>
      </c>
      <c r="D455" t="s">
        <v>420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421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422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422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424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424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424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424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424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424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424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334</v>
      </c>
      <c r="D466" t="s">
        <v>428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334</v>
      </c>
      <c r="D467" t="s">
        <v>428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334</v>
      </c>
      <c r="D468" t="s">
        <v>428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334</v>
      </c>
      <c r="D469" t="s">
        <v>428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429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429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429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430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431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431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431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434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435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435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435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436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436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437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437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437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438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438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432</v>
      </c>
      <c r="D491" t="s">
        <v>439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440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440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440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440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441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384</v>
      </c>
      <c r="D501" t="s">
        <v>442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384</v>
      </c>
      <c r="D502" t="s">
        <v>442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384</v>
      </c>
      <c r="D503" t="s">
        <v>442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445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356</v>
      </c>
      <c r="D505" t="s">
        <v>445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348</v>
      </c>
      <c r="D506" t="s">
        <v>448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348</v>
      </c>
      <c r="D507" t="s">
        <v>448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365</v>
      </c>
      <c r="D508" t="s">
        <v>449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365</v>
      </c>
      <c r="D509" t="s">
        <v>449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450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456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456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456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456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457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330</v>
      </c>
      <c r="D516" t="s">
        <v>457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355</v>
      </c>
      <c r="D517" t="s">
        <v>459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355</v>
      </c>
      <c r="D518" t="s">
        <v>459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355</v>
      </c>
      <c r="D519" t="s">
        <v>459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355</v>
      </c>
      <c r="D520" t="s">
        <v>459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355</v>
      </c>
      <c r="D521" t="s">
        <v>459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355</v>
      </c>
      <c r="D522" t="s">
        <v>459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460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460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461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461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343</v>
      </c>
      <c r="D528" t="s">
        <v>462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343</v>
      </c>
      <c r="D529" t="s">
        <v>462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343</v>
      </c>
      <c r="D530" t="s">
        <v>462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463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463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463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384</v>
      </c>
      <c r="D534" t="s">
        <v>384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384</v>
      </c>
      <c r="D535" t="s">
        <v>384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384</v>
      </c>
      <c r="D536" t="s">
        <v>384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357</v>
      </c>
      <c r="D537" t="s">
        <v>464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323</v>
      </c>
      <c r="D538" t="s">
        <v>323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323</v>
      </c>
      <c r="D539" t="s">
        <v>323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323</v>
      </c>
      <c r="D540" t="s">
        <v>323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358</v>
      </c>
      <c r="D541" t="s">
        <v>358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358</v>
      </c>
      <c r="D542" t="s">
        <v>358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381</v>
      </c>
      <c r="D543" t="s">
        <v>467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381</v>
      </c>
      <c r="D544" t="s">
        <v>467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381</v>
      </c>
      <c r="D545" t="s">
        <v>467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469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330</v>
      </c>
      <c r="D547" t="s">
        <v>470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330</v>
      </c>
      <c r="D548" t="s">
        <v>470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330</v>
      </c>
      <c r="D549" t="s">
        <v>470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472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342</v>
      </c>
      <c r="D552" t="s">
        <v>342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342</v>
      </c>
      <c r="D553" t="s">
        <v>342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342</v>
      </c>
      <c r="D554" t="s">
        <v>342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342</v>
      </c>
      <c r="D555" t="s">
        <v>342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358</v>
      </c>
      <c r="D556" t="s">
        <v>474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358</v>
      </c>
      <c r="D557" t="s">
        <v>474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339</v>
      </c>
      <c r="D558" t="s">
        <v>475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358</v>
      </c>
      <c r="D559" t="s">
        <v>476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477</v>
      </c>
      <c r="D560" t="s">
        <v>478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332</v>
      </c>
      <c r="D561" t="s">
        <v>479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332</v>
      </c>
      <c r="D562" t="s">
        <v>479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480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480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480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471</v>
      </c>
      <c r="D566" t="s">
        <v>481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471</v>
      </c>
      <c r="D567" t="s">
        <v>481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342</v>
      </c>
      <c r="D568" t="s">
        <v>483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484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270</v>
      </c>
      <c r="D570" t="s">
        <v>486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488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488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490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490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491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358</v>
      </c>
      <c r="D576" t="s">
        <v>492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345</v>
      </c>
      <c r="D577" t="s">
        <v>493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344</v>
      </c>
      <c r="D578" t="s">
        <v>497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499</v>
      </c>
      <c r="D579" t="s">
        <v>500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499</v>
      </c>
      <c r="D580" t="s">
        <v>500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337</v>
      </c>
      <c r="D581" t="s">
        <v>502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356</v>
      </c>
      <c r="D582" t="s">
        <v>356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356</v>
      </c>
      <c r="D583" t="s">
        <v>356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503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503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503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503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503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237</v>
      </c>
      <c r="D589" t="s">
        <v>504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505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505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507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507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507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507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507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508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323</v>
      </c>
      <c r="D598" t="s">
        <v>509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323</v>
      </c>
      <c r="D599" t="s">
        <v>509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323</v>
      </c>
      <c r="D600" t="s">
        <v>509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510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510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510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510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326</v>
      </c>
      <c r="D605" t="s">
        <v>511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326</v>
      </c>
      <c r="D606" t="s">
        <v>511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326</v>
      </c>
      <c r="D607" t="s">
        <v>511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326</v>
      </c>
      <c r="D608" t="s">
        <v>511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326</v>
      </c>
      <c r="D609" t="s">
        <v>511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351</v>
      </c>
      <c r="D610" t="s">
        <v>513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351</v>
      </c>
      <c r="D611" t="s">
        <v>513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351</v>
      </c>
      <c r="D612" t="s">
        <v>514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351</v>
      </c>
      <c r="D613" t="s">
        <v>515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344</v>
      </c>
      <c r="D614" t="s">
        <v>517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518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518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518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518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520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520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520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522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526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526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527</v>
      </c>
      <c r="D625" t="s">
        <v>528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529</v>
      </c>
      <c r="D626" t="s">
        <v>531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529</v>
      </c>
      <c r="D627" t="s">
        <v>531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529</v>
      </c>
      <c r="D628" t="s">
        <v>531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338</v>
      </c>
      <c r="D629" t="s">
        <v>532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533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533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533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534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357</v>
      </c>
      <c r="D634" t="s">
        <v>535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357</v>
      </c>
      <c r="D635" t="s">
        <v>535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357</v>
      </c>
      <c r="D636" t="s">
        <v>536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357</v>
      </c>
      <c r="D637" t="s">
        <v>536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357</v>
      </c>
      <c r="D638" t="s">
        <v>536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537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538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538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540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540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355</v>
      </c>
      <c r="D644" t="s">
        <v>541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542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544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544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544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545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546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332</v>
      </c>
      <c r="D651" t="s">
        <v>548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332</v>
      </c>
      <c r="D652" t="s">
        <v>548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345</v>
      </c>
      <c r="D653" t="s">
        <v>549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447</v>
      </c>
      <c r="D654" t="s">
        <v>550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551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551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551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551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553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270</v>
      </c>
      <c r="D660" t="s">
        <v>555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344</v>
      </c>
      <c r="D661" t="s">
        <v>556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381</v>
      </c>
      <c r="D662" t="s">
        <v>381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381</v>
      </c>
      <c r="D663" t="s">
        <v>381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381</v>
      </c>
      <c r="D664" t="s">
        <v>381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560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561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561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343</v>
      </c>
      <c r="D668" t="s">
        <v>564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565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565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338</v>
      </c>
      <c r="D671" t="s">
        <v>568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432</v>
      </c>
      <c r="D672" t="s">
        <v>574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237</v>
      </c>
      <c r="D674" t="s">
        <v>579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583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584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426</v>
      </c>
      <c r="D677" t="s">
        <v>588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356</v>
      </c>
      <c r="D678" t="s">
        <v>590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382</v>
      </c>
      <c r="D679" t="s">
        <v>591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593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593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594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595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595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595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596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596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597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432</v>
      </c>
      <c r="D689" t="s">
        <v>432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432</v>
      </c>
      <c r="D690" t="s">
        <v>432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432</v>
      </c>
      <c r="D691" t="s">
        <v>432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426</v>
      </c>
      <c r="D692" t="s">
        <v>426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426</v>
      </c>
      <c r="D693" t="s">
        <v>598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523</v>
      </c>
      <c r="D694" t="s">
        <v>599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523</v>
      </c>
      <c r="D695" t="s">
        <v>599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343</v>
      </c>
      <c r="D696" t="s">
        <v>600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343</v>
      </c>
      <c r="D697" t="s">
        <v>600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344</v>
      </c>
      <c r="D698" t="s">
        <v>601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602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602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423</v>
      </c>
      <c r="D701" t="s">
        <v>603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604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432</v>
      </c>
      <c r="D703" t="s">
        <v>605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349</v>
      </c>
      <c r="D704" t="s">
        <v>607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342</v>
      </c>
      <c r="D705" t="s">
        <v>608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606</v>
      </c>
      <c r="D706" t="s">
        <v>609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610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382</v>
      </c>
      <c r="D708" t="s">
        <v>611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499</v>
      </c>
      <c r="D709" t="s">
        <v>612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332</v>
      </c>
      <c r="D710" t="s">
        <v>613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332</v>
      </c>
      <c r="D711" t="s">
        <v>613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326</v>
      </c>
      <c r="D712" t="s">
        <v>614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615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606</v>
      </c>
      <c r="D714" t="s">
        <v>617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618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365</v>
      </c>
      <c r="D716" t="s">
        <v>619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334</v>
      </c>
      <c r="D717" t="s">
        <v>620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342</v>
      </c>
      <c r="D718" t="s">
        <v>621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622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237</v>
      </c>
      <c r="D720" t="s">
        <v>623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423</v>
      </c>
      <c r="D721" t="s">
        <v>624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78</v>
      </c>
      <c r="D6" t="s">
        <v>83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78</v>
      </c>
      <c r="D10" t="s">
        <v>83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78</v>
      </c>
      <c r="D12" t="s">
        <v>83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78</v>
      </c>
      <c r="D13" t="s">
        <v>83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86</v>
      </c>
      <c r="C15" t="s">
        <v>88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86</v>
      </c>
      <c r="C22" t="s">
        <v>88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86</v>
      </c>
      <c r="C23" t="s">
        <v>88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86</v>
      </c>
      <c r="C24" t="s">
        <v>88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86</v>
      </c>
      <c r="C25" t="s">
        <v>88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86</v>
      </c>
      <c r="C26" t="s">
        <v>88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86</v>
      </c>
      <c r="C27" t="s">
        <v>88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84</v>
      </c>
      <c r="C28" t="s">
        <v>90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84</v>
      </c>
      <c r="C29" t="s">
        <v>90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84</v>
      </c>
      <c r="C30" t="s">
        <v>90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84</v>
      </c>
      <c r="C31" t="s">
        <v>90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84</v>
      </c>
      <c r="C32" t="s">
        <v>90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84</v>
      </c>
      <c r="C33" t="s">
        <v>90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84</v>
      </c>
      <c r="C34" t="s">
        <v>90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84</v>
      </c>
      <c r="C35" t="s">
        <v>90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84</v>
      </c>
      <c r="C36" t="s">
        <v>90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84</v>
      </c>
      <c r="C37" t="s">
        <v>90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78</v>
      </c>
      <c r="D38" t="s">
        <v>79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78</v>
      </c>
      <c r="D39" t="s">
        <v>79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78</v>
      </c>
      <c r="D40" t="s">
        <v>79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78</v>
      </c>
      <c r="D41" t="s">
        <v>79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78</v>
      </c>
      <c r="D42" t="s">
        <v>79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78</v>
      </c>
      <c r="D43" t="s">
        <v>79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78</v>
      </c>
      <c r="D44" t="s">
        <v>79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78</v>
      </c>
      <c r="D45" t="s">
        <v>79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86</v>
      </c>
      <c r="C46" t="s">
        <v>89</v>
      </c>
      <c r="D46" t="s">
        <v>89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86</v>
      </c>
      <c r="C47" t="s">
        <v>89</v>
      </c>
      <c r="D47" t="s">
        <v>89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86</v>
      </c>
      <c r="C48" t="s">
        <v>89</v>
      </c>
      <c r="D48" t="s">
        <v>89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86</v>
      </c>
      <c r="C49" t="s">
        <v>89</v>
      </c>
      <c r="D49" t="s">
        <v>89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86</v>
      </c>
      <c r="C50" t="s">
        <v>89</v>
      </c>
      <c r="D50" t="s">
        <v>89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86</v>
      </c>
      <c r="C51" t="s">
        <v>89</v>
      </c>
      <c r="D51" t="s">
        <v>89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86</v>
      </c>
      <c r="C52" t="s">
        <v>89</v>
      </c>
      <c r="D52" t="s">
        <v>89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86</v>
      </c>
      <c r="C53" t="s">
        <v>89</v>
      </c>
      <c r="D53" t="s">
        <v>89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86</v>
      </c>
      <c r="C54" t="s">
        <v>88</v>
      </c>
      <c r="D54" t="s">
        <v>91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91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86</v>
      </c>
      <c r="C56" t="s">
        <v>88</v>
      </c>
      <c r="D56" t="s">
        <v>91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86</v>
      </c>
      <c r="C57" t="s">
        <v>88</v>
      </c>
      <c r="D57" t="s">
        <v>91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86</v>
      </c>
      <c r="C59" t="s">
        <v>88</v>
      </c>
      <c r="D59" t="s">
        <v>91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91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86</v>
      </c>
      <c r="C61" t="s">
        <v>88</v>
      </c>
      <c r="D61" t="s">
        <v>91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86</v>
      </c>
      <c r="C62" t="s">
        <v>88</v>
      </c>
      <c r="D62" t="s">
        <v>91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86</v>
      </c>
      <c r="C64" t="s">
        <v>88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86</v>
      </c>
      <c r="C68" t="s">
        <v>88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86</v>
      </c>
      <c r="C69" t="s">
        <v>88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86</v>
      </c>
      <c r="C72" t="s">
        <v>88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86</v>
      </c>
      <c r="C73" t="s">
        <v>88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86</v>
      </c>
      <c r="C74" t="s">
        <v>88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86</v>
      </c>
      <c r="C75" t="s">
        <v>88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86</v>
      </c>
      <c r="C76" t="s">
        <v>88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86</v>
      </c>
      <c r="C77" t="s">
        <v>88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86</v>
      </c>
      <c r="C78" t="s">
        <v>88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81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81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81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81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81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81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81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85</v>
      </c>
      <c r="D86" t="s">
        <v>277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85</v>
      </c>
      <c r="D87" t="s">
        <v>277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85</v>
      </c>
      <c r="D88" t="s">
        <v>277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85</v>
      </c>
      <c r="D89" t="s">
        <v>277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85</v>
      </c>
      <c r="D90" t="s">
        <v>277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278</v>
      </c>
      <c r="D91" t="s">
        <v>278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278</v>
      </c>
      <c r="D92" t="s">
        <v>278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278</v>
      </c>
      <c r="D93" t="s">
        <v>278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278</v>
      </c>
      <c r="D94" t="s">
        <v>278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278</v>
      </c>
      <c r="D95" t="s">
        <v>278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278</v>
      </c>
      <c r="D96" t="s">
        <v>278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278</v>
      </c>
      <c r="D97" t="s">
        <v>278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278</v>
      </c>
      <c r="D98" t="s">
        <v>278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87</v>
      </c>
      <c r="D99" t="s">
        <v>281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87</v>
      </c>
      <c r="D100" t="s">
        <v>281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87</v>
      </c>
      <c r="D101" t="s">
        <v>281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87</v>
      </c>
      <c r="D102" t="s">
        <v>281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87</v>
      </c>
      <c r="D103" t="s">
        <v>281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87</v>
      </c>
      <c r="D106" t="s">
        <v>281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87</v>
      </c>
      <c r="D108" t="s">
        <v>281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87</v>
      </c>
      <c r="D109" t="s">
        <v>281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87</v>
      </c>
      <c r="D110" t="s">
        <v>281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87</v>
      </c>
      <c r="D111" t="s">
        <v>281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87</v>
      </c>
      <c r="D112" t="s">
        <v>281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87</v>
      </c>
      <c r="D113" t="s">
        <v>281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85</v>
      </c>
      <c r="D115" t="s">
        <v>284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327</v>
      </c>
      <c r="D116" t="s">
        <v>284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284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382</v>
      </c>
      <c r="D118" t="s">
        <v>284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84</v>
      </c>
      <c r="C119" t="s">
        <v>446</v>
      </c>
      <c r="D119" t="s">
        <v>284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80</v>
      </c>
      <c r="D120" t="s">
        <v>285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80</v>
      </c>
      <c r="D121" t="s">
        <v>285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80</v>
      </c>
      <c r="D122" t="s">
        <v>285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80</v>
      </c>
      <c r="D123" t="s">
        <v>285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80</v>
      </c>
      <c r="D124" t="s">
        <v>285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80</v>
      </c>
      <c r="D125" t="s">
        <v>285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80</v>
      </c>
      <c r="D126" t="s">
        <v>285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80</v>
      </c>
      <c r="D128" t="s">
        <v>285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80</v>
      </c>
      <c r="D129" t="s">
        <v>285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80</v>
      </c>
      <c r="D130" t="s">
        <v>285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80</v>
      </c>
      <c r="D131" t="s">
        <v>285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80</v>
      </c>
      <c r="D132" t="s">
        <v>285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80</v>
      </c>
      <c r="D133" t="s">
        <v>285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80</v>
      </c>
      <c r="D134" t="s">
        <v>285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80</v>
      </c>
      <c r="D135" t="s">
        <v>285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80</v>
      </c>
      <c r="D136" t="s">
        <v>285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80</v>
      </c>
      <c r="D137" t="s">
        <v>285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86</v>
      </c>
      <c r="C138" t="s">
        <v>89</v>
      </c>
      <c r="D138" t="s">
        <v>288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86</v>
      </c>
      <c r="C139" t="s">
        <v>89</v>
      </c>
      <c r="D139" t="s">
        <v>288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86</v>
      </c>
      <c r="C140" t="s">
        <v>89</v>
      </c>
      <c r="D140" t="s">
        <v>288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86</v>
      </c>
      <c r="C141" t="s">
        <v>89</v>
      </c>
      <c r="D141" t="s">
        <v>288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86</v>
      </c>
      <c r="C142" t="s">
        <v>89</v>
      </c>
      <c r="D142" t="s">
        <v>288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86</v>
      </c>
      <c r="C143" t="s">
        <v>89</v>
      </c>
      <c r="D143" t="s">
        <v>288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87</v>
      </c>
      <c r="D144" t="s">
        <v>293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87</v>
      </c>
      <c r="D145" t="s">
        <v>293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87</v>
      </c>
      <c r="D146" t="s">
        <v>293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87</v>
      </c>
      <c r="D147" t="s">
        <v>293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87</v>
      </c>
      <c r="D148" t="s">
        <v>293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87</v>
      </c>
      <c r="D149" t="s">
        <v>293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87</v>
      </c>
      <c r="D150" t="s">
        <v>293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84</v>
      </c>
      <c r="C151" t="s">
        <v>300</v>
      </c>
      <c r="D151" t="s">
        <v>301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84</v>
      </c>
      <c r="C152" t="s">
        <v>300</v>
      </c>
      <c r="D152" t="s">
        <v>301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84</v>
      </c>
      <c r="C153" t="s">
        <v>300</v>
      </c>
      <c r="D153" t="s">
        <v>301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78</v>
      </c>
      <c r="D154" t="s">
        <v>302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78</v>
      </c>
      <c r="D155" t="s">
        <v>302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78</v>
      </c>
      <c r="D156" t="s">
        <v>302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78</v>
      </c>
      <c r="D157" t="s">
        <v>302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86</v>
      </c>
      <c r="C161" t="s">
        <v>275</v>
      </c>
      <c r="D161" t="s">
        <v>304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86</v>
      </c>
      <c r="C162" t="s">
        <v>275</v>
      </c>
      <c r="D162" t="s">
        <v>304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86</v>
      </c>
      <c r="C163" t="s">
        <v>275</v>
      </c>
      <c r="D163" t="s">
        <v>304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86</v>
      </c>
      <c r="C164" t="s">
        <v>275</v>
      </c>
      <c r="D164" t="s">
        <v>304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86</v>
      </c>
      <c r="C165" t="s">
        <v>275</v>
      </c>
      <c r="D165" t="s">
        <v>304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86</v>
      </c>
      <c r="C166" t="s">
        <v>275</v>
      </c>
      <c r="D166" t="s">
        <v>304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86</v>
      </c>
      <c r="C167" t="s">
        <v>275</v>
      </c>
      <c r="D167" t="s">
        <v>304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86</v>
      </c>
      <c r="C168" t="s">
        <v>275</v>
      </c>
      <c r="D168" t="s">
        <v>304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86</v>
      </c>
      <c r="C169" t="s">
        <v>275</v>
      </c>
      <c r="D169" t="s">
        <v>304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303</v>
      </c>
      <c r="D170" t="s">
        <v>305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303</v>
      </c>
      <c r="D171" t="s">
        <v>305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303</v>
      </c>
      <c r="D172" t="s">
        <v>305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303</v>
      </c>
      <c r="D173" t="s">
        <v>305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84</v>
      </c>
      <c r="C174" t="s">
        <v>425</v>
      </c>
      <c r="D174" t="s">
        <v>305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84</v>
      </c>
      <c r="C175" t="s">
        <v>425</v>
      </c>
      <c r="D175" t="s">
        <v>305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84</v>
      </c>
      <c r="C176" t="s">
        <v>425</v>
      </c>
      <c r="D176" t="s">
        <v>305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84</v>
      </c>
      <c r="C177" t="s">
        <v>425</v>
      </c>
      <c r="D177" t="s">
        <v>305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84</v>
      </c>
      <c r="C178" t="s">
        <v>527</v>
      </c>
      <c r="D178" t="s">
        <v>305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84</v>
      </c>
      <c r="C179" t="s">
        <v>527</v>
      </c>
      <c r="D179" t="s">
        <v>305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647</v>
      </c>
      <c r="D180" t="s">
        <v>305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84</v>
      </c>
      <c r="C181" t="s">
        <v>90</v>
      </c>
      <c r="D181" t="s">
        <v>322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84</v>
      </c>
      <c r="C182" t="s">
        <v>90</v>
      </c>
      <c r="D182" t="s">
        <v>322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84</v>
      </c>
      <c r="C183" t="s">
        <v>90</v>
      </c>
      <c r="D183" t="s">
        <v>322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84</v>
      </c>
      <c r="C184" t="s">
        <v>90</v>
      </c>
      <c r="D184" t="s">
        <v>322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84</v>
      </c>
      <c r="C185" t="s">
        <v>90</v>
      </c>
      <c r="D185" t="s">
        <v>322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84</v>
      </c>
      <c r="C186" t="s">
        <v>90</v>
      </c>
      <c r="D186" t="s">
        <v>322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345</v>
      </c>
      <c r="D187" t="s">
        <v>322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447</v>
      </c>
      <c r="D188" t="s">
        <v>322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447</v>
      </c>
      <c r="D189" t="s">
        <v>322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447</v>
      </c>
      <c r="D190" t="s">
        <v>322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323</v>
      </c>
      <c r="D191" t="s">
        <v>324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323</v>
      </c>
      <c r="D192" t="s">
        <v>324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323</v>
      </c>
      <c r="D193" t="s">
        <v>324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323</v>
      </c>
      <c r="D194" t="s">
        <v>324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323</v>
      </c>
      <c r="D195" t="s">
        <v>324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325</v>
      </c>
      <c r="D196" t="s">
        <v>325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325</v>
      </c>
      <c r="D197" t="s">
        <v>325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325</v>
      </c>
      <c r="D198" t="s">
        <v>325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325</v>
      </c>
      <c r="D199" t="s">
        <v>325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325</v>
      </c>
      <c r="D200" t="s">
        <v>325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325</v>
      </c>
      <c r="D201" t="s">
        <v>325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325</v>
      </c>
      <c r="D202" t="s">
        <v>325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325</v>
      </c>
      <c r="D203" t="s">
        <v>325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325</v>
      </c>
      <c r="D204" t="s">
        <v>325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327</v>
      </c>
      <c r="D205" t="s">
        <v>328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86</v>
      </c>
      <c r="C206" t="s">
        <v>88</v>
      </c>
      <c r="D206" t="s">
        <v>282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86</v>
      </c>
      <c r="C207" t="s">
        <v>88</v>
      </c>
      <c r="D207" t="s">
        <v>282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86</v>
      </c>
      <c r="C208" t="s">
        <v>88</v>
      </c>
      <c r="D208" t="s">
        <v>282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86</v>
      </c>
      <c r="C209" t="s">
        <v>88</v>
      </c>
      <c r="D209" t="s">
        <v>282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86</v>
      </c>
      <c r="C210" t="s">
        <v>88</v>
      </c>
      <c r="D210" t="s">
        <v>282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329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329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329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329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329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84</v>
      </c>
      <c r="C216" t="s">
        <v>90</v>
      </c>
      <c r="D216" t="s">
        <v>331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84</v>
      </c>
      <c r="C217" t="s">
        <v>90</v>
      </c>
      <c r="D217" t="s">
        <v>331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84</v>
      </c>
      <c r="C218" t="s">
        <v>90</v>
      </c>
      <c r="D218" t="s">
        <v>331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84</v>
      </c>
      <c r="C219" t="s">
        <v>90</v>
      </c>
      <c r="D219" t="s">
        <v>331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84</v>
      </c>
      <c r="C220" t="s">
        <v>90</v>
      </c>
      <c r="D220" t="s">
        <v>331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84</v>
      </c>
      <c r="C221" t="s">
        <v>90</v>
      </c>
      <c r="D221" t="s">
        <v>331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84</v>
      </c>
      <c r="C222" t="s">
        <v>90</v>
      </c>
      <c r="D222" t="s">
        <v>331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84</v>
      </c>
      <c r="C223" t="s">
        <v>90</v>
      </c>
      <c r="D223" t="s">
        <v>331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84</v>
      </c>
      <c r="C224" t="s">
        <v>90</v>
      </c>
      <c r="D224" t="s">
        <v>331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84</v>
      </c>
      <c r="C225" t="s">
        <v>90</v>
      </c>
      <c r="D225" t="s">
        <v>331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84</v>
      </c>
      <c r="C226" t="s">
        <v>90</v>
      </c>
      <c r="D226" t="s">
        <v>331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84</v>
      </c>
      <c r="C227" t="s">
        <v>90</v>
      </c>
      <c r="D227" t="s">
        <v>331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78</v>
      </c>
      <c r="D228" t="s">
        <v>333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78</v>
      </c>
      <c r="D229" t="s">
        <v>333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78</v>
      </c>
      <c r="D230" t="s">
        <v>333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78</v>
      </c>
      <c r="D231" t="s">
        <v>333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78</v>
      </c>
      <c r="D232" t="s">
        <v>333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78</v>
      </c>
      <c r="D233" t="s">
        <v>333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334</v>
      </c>
      <c r="D234" t="s">
        <v>334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334</v>
      </c>
      <c r="D235" t="s">
        <v>334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334</v>
      </c>
      <c r="D236" t="s">
        <v>334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334</v>
      </c>
      <c r="D237" t="s">
        <v>334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334</v>
      </c>
      <c r="D238" t="s">
        <v>334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334</v>
      </c>
      <c r="D239" t="s">
        <v>334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334</v>
      </c>
      <c r="D240" t="s">
        <v>334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334</v>
      </c>
      <c r="D241" t="s">
        <v>334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334</v>
      </c>
      <c r="D242" t="s">
        <v>334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335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335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335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335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335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336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336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336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336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336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336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336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336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336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336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276</v>
      </c>
      <c r="D258" t="s">
        <v>276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276</v>
      </c>
      <c r="D259" t="s">
        <v>276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276</v>
      </c>
      <c r="D260" t="s">
        <v>276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276</v>
      </c>
      <c r="D261" t="s">
        <v>276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276</v>
      </c>
      <c r="D262" t="s">
        <v>276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276</v>
      </c>
      <c r="D263" t="s">
        <v>276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276</v>
      </c>
      <c r="D264" t="s">
        <v>276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276</v>
      </c>
      <c r="D265" t="s">
        <v>276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82</v>
      </c>
      <c r="D266" t="s">
        <v>340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82</v>
      </c>
      <c r="D267" t="s">
        <v>340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82</v>
      </c>
      <c r="D268" t="s">
        <v>340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82</v>
      </c>
      <c r="D269" t="s">
        <v>340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82</v>
      </c>
      <c r="D270" t="s">
        <v>340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82</v>
      </c>
      <c r="D271" t="s">
        <v>340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82</v>
      </c>
      <c r="D272" t="s">
        <v>340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82</v>
      </c>
      <c r="D273" t="s">
        <v>340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82</v>
      </c>
      <c r="D274" t="s">
        <v>340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340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345</v>
      </c>
      <c r="D276" t="s">
        <v>340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349</v>
      </c>
      <c r="D277" t="s">
        <v>340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349</v>
      </c>
      <c r="D278" t="s">
        <v>340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349</v>
      </c>
      <c r="D279" t="s">
        <v>340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84</v>
      </c>
      <c r="C280" t="s">
        <v>446</v>
      </c>
      <c r="D280" t="s">
        <v>340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84</v>
      </c>
      <c r="C281" t="s">
        <v>446</v>
      </c>
      <c r="D281" t="s">
        <v>340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84</v>
      </c>
      <c r="C282" t="s">
        <v>90</v>
      </c>
      <c r="D282" t="s">
        <v>341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84</v>
      </c>
      <c r="C283" t="s">
        <v>90</v>
      </c>
      <c r="D283" t="s">
        <v>341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84</v>
      </c>
      <c r="C284" t="s">
        <v>90</v>
      </c>
      <c r="D284" t="s">
        <v>341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84</v>
      </c>
      <c r="C285" t="s">
        <v>90</v>
      </c>
      <c r="D285" t="s">
        <v>341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86</v>
      </c>
      <c r="C286" t="s">
        <v>86</v>
      </c>
      <c r="D286" t="s">
        <v>86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86</v>
      </c>
      <c r="C287" t="s">
        <v>86</v>
      </c>
      <c r="D287" t="s">
        <v>86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86</v>
      </c>
      <c r="C288" t="s">
        <v>86</v>
      </c>
      <c r="D288" t="s">
        <v>86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86</v>
      </c>
      <c r="C289" t="s">
        <v>86</v>
      </c>
      <c r="D289" t="s">
        <v>86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86</v>
      </c>
      <c r="C290" t="s">
        <v>86</v>
      </c>
      <c r="D290" t="s">
        <v>86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84</v>
      </c>
      <c r="C291" t="s">
        <v>344</v>
      </c>
      <c r="D291" t="s">
        <v>344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84</v>
      </c>
      <c r="C292" t="s">
        <v>344</v>
      </c>
      <c r="D292" t="s">
        <v>344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84</v>
      </c>
      <c r="C293" t="s">
        <v>344</v>
      </c>
      <c r="D293" t="s">
        <v>344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338</v>
      </c>
      <c r="D294" t="s">
        <v>338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338</v>
      </c>
      <c r="D295" t="s">
        <v>338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338</v>
      </c>
      <c r="D296" t="s">
        <v>338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338</v>
      </c>
      <c r="D297" t="s">
        <v>338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338</v>
      </c>
      <c r="D298" t="s">
        <v>338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338</v>
      </c>
      <c r="D299" t="s">
        <v>338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338</v>
      </c>
      <c r="D300" t="s">
        <v>338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338</v>
      </c>
      <c r="D301" t="s">
        <v>338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346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346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346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346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346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346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237</v>
      </c>
      <c r="D308" t="s">
        <v>237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237</v>
      </c>
      <c r="D309" t="s">
        <v>237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237</v>
      </c>
      <c r="D310" t="s">
        <v>237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237</v>
      </c>
      <c r="D311" t="s">
        <v>237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237</v>
      </c>
      <c r="D312" t="s">
        <v>347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237</v>
      </c>
      <c r="D313" t="s">
        <v>347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237</v>
      </c>
      <c r="D314" t="s">
        <v>347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237</v>
      </c>
      <c r="D315" t="s">
        <v>347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350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350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350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350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350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352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352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352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352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352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352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352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352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84</v>
      </c>
      <c r="C329" t="s">
        <v>90</v>
      </c>
      <c r="D329" t="s">
        <v>353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84</v>
      </c>
      <c r="C330" t="s">
        <v>90</v>
      </c>
      <c r="D330" t="s">
        <v>353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84</v>
      </c>
      <c r="C331" t="s">
        <v>90</v>
      </c>
      <c r="D331" t="s">
        <v>353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84</v>
      </c>
      <c r="C332" t="s">
        <v>90</v>
      </c>
      <c r="D332" t="s">
        <v>353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84</v>
      </c>
      <c r="C333" t="s">
        <v>90</v>
      </c>
      <c r="D333" t="s">
        <v>353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84</v>
      </c>
      <c r="C334" t="s">
        <v>90</v>
      </c>
      <c r="D334" t="s">
        <v>353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282</v>
      </c>
      <c r="D335" t="s">
        <v>353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78</v>
      </c>
      <c r="D336" t="s">
        <v>354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78</v>
      </c>
      <c r="D337" t="s">
        <v>354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78</v>
      </c>
      <c r="D338" t="s">
        <v>354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78</v>
      </c>
      <c r="D339" t="s">
        <v>354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78</v>
      </c>
      <c r="D340" t="s">
        <v>354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78</v>
      </c>
      <c r="D341" t="s">
        <v>354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78</v>
      </c>
      <c r="D342" t="s">
        <v>354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78</v>
      </c>
      <c r="D343" t="s">
        <v>354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78</v>
      </c>
      <c r="D344" t="s">
        <v>354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78</v>
      </c>
      <c r="D345" t="s">
        <v>354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78</v>
      </c>
      <c r="D346" t="s">
        <v>354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357</v>
      </c>
      <c r="D354" t="s">
        <v>357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357</v>
      </c>
      <c r="D355" t="s">
        <v>357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357</v>
      </c>
      <c r="D356" t="s">
        <v>357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357</v>
      </c>
      <c r="D357" t="s">
        <v>357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357</v>
      </c>
      <c r="D358" t="s">
        <v>357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357</v>
      </c>
      <c r="D359" t="s">
        <v>357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357</v>
      </c>
      <c r="D360" t="s">
        <v>357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359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359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359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359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359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359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359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359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359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359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359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84</v>
      </c>
      <c r="C379" t="s">
        <v>90</v>
      </c>
      <c r="D379" t="s">
        <v>360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84</v>
      </c>
      <c r="C380" t="s">
        <v>90</v>
      </c>
      <c r="D380" t="s">
        <v>360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84</v>
      </c>
      <c r="C381" t="s">
        <v>90</v>
      </c>
      <c r="D381" t="s">
        <v>360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84</v>
      </c>
      <c r="C382" t="s">
        <v>90</v>
      </c>
      <c r="D382" t="s">
        <v>360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84</v>
      </c>
      <c r="C383" t="s">
        <v>90</v>
      </c>
      <c r="D383" t="s">
        <v>360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84</v>
      </c>
      <c r="C384" t="s">
        <v>90</v>
      </c>
      <c r="D384" t="s">
        <v>360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84</v>
      </c>
      <c r="C385" t="s">
        <v>90</v>
      </c>
      <c r="D385" t="s">
        <v>360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84</v>
      </c>
      <c r="C386" t="s">
        <v>90</v>
      </c>
      <c r="D386" t="s">
        <v>360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237</v>
      </c>
      <c r="D387" t="s">
        <v>361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85</v>
      </c>
      <c r="D388" t="s">
        <v>361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85</v>
      </c>
      <c r="D389" t="s">
        <v>361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85</v>
      </c>
      <c r="D390" t="s">
        <v>361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332</v>
      </c>
      <c r="D391" t="s">
        <v>361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84</v>
      </c>
      <c r="C392" t="s">
        <v>339</v>
      </c>
      <c r="D392" t="s">
        <v>361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340</v>
      </c>
      <c r="D393" t="s">
        <v>361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84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84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84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84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365</v>
      </c>
      <c r="D398" t="s">
        <v>84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362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362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85</v>
      </c>
      <c r="D401" t="s">
        <v>363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85</v>
      </c>
      <c r="D402" t="s">
        <v>363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85</v>
      </c>
      <c r="D403" t="s">
        <v>363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85</v>
      </c>
      <c r="D404" t="s">
        <v>363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85</v>
      </c>
      <c r="D405" t="s">
        <v>363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340</v>
      </c>
      <c r="D406" t="s">
        <v>363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85</v>
      </c>
      <c r="D407" t="s">
        <v>364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85</v>
      </c>
      <c r="D408" t="s">
        <v>364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85</v>
      </c>
      <c r="D409" t="s">
        <v>364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85</v>
      </c>
      <c r="D410" t="s">
        <v>364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85</v>
      </c>
      <c r="D411" t="s">
        <v>364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85</v>
      </c>
      <c r="D412" t="s">
        <v>364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332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332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78</v>
      </c>
      <c r="D423" t="s">
        <v>366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78</v>
      </c>
      <c r="D424" t="s">
        <v>366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78</v>
      </c>
      <c r="D425" t="s">
        <v>366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78</v>
      </c>
      <c r="D426" t="s">
        <v>366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78</v>
      </c>
      <c r="D427" t="s">
        <v>366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78</v>
      </c>
      <c r="D428" t="s">
        <v>366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78</v>
      </c>
      <c r="D429" t="s">
        <v>366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78</v>
      </c>
      <c r="D430" t="s">
        <v>366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78</v>
      </c>
      <c r="D431" t="s">
        <v>367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78</v>
      </c>
      <c r="D432" t="s">
        <v>367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78</v>
      </c>
      <c r="D433" t="s">
        <v>367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78</v>
      </c>
      <c r="D434" t="s">
        <v>367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78</v>
      </c>
      <c r="D435" t="s">
        <v>367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78</v>
      </c>
      <c r="D436" t="s">
        <v>367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78</v>
      </c>
      <c r="D437" t="s">
        <v>367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78</v>
      </c>
      <c r="D438" t="s">
        <v>367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78</v>
      </c>
      <c r="D439" t="s">
        <v>367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78</v>
      </c>
      <c r="D440" t="s">
        <v>367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78</v>
      </c>
      <c r="D441" t="s">
        <v>367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78</v>
      </c>
      <c r="D442" t="s">
        <v>367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368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368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368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368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368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78</v>
      </c>
      <c r="D448" t="s">
        <v>369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78</v>
      </c>
      <c r="D449" t="s">
        <v>369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78</v>
      </c>
      <c r="D450" t="s">
        <v>369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78</v>
      </c>
      <c r="D451" t="s">
        <v>369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78</v>
      </c>
      <c r="D452" t="s">
        <v>369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78</v>
      </c>
      <c r="D453" t="s">
        <v>369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334</v>
      </c>
      <c r="D454" t="s">
        <v>369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334</v>
      </c>
      <c r="D455" t="s">
        <v>369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334</v>
      </c>
      <c r="D456" t="s">
        <v>369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370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370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370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370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370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370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370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370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86</v>
      </c>
      <c r="C465" t="s">
        <v>351</v>
      </c>
      <c r="D465" t="s">
        <v>351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86</v>
      </c>
      <c r="C466" t="s">
        <v>351</v>
      </c>
      <c r="D466" t="s">
        <v>351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86</v>
      </c>
      <c r="C467" t="s">
        <v>351</v>
      </c>
      <c r="D467" t="s">
        <v>351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86</v>
      </c>
      <c r="C468" t="s">
        <v>351</v>
      </c>
      <c r="D468" t="s">
        <v>351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86</v>
      </c>
      <c r="C469" t="s">
        <v>351</v>
      </c>
      <c r="D469" t="s">
        <v>351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86</v>
      </c>
      <c r="C470" t="s">
        <v>351</v>
      </c>
      <c r="D470" t="s">
        <v>371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86</v>
      </c>
      <c r="C471" t="s">
        <v>351</v>
      </c>
      <c r="D471" t="s">
        <v>371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86</v>
      </c>
      <c r="C472" t="s">
        <v>351</v>
      </c>
      <c r="D472" t="s">
        <v>371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86</v>
      </c>
      <c r="C473" t="s">
        <v>351</v>
      </c>
      <c r="D473" t="s">
        <v>371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86</v>
      </c>
      <c r="C474" t="s">
        <v>270</v>
      </c>
      <c r="D474" t="s">
        <v>372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86</v>
      </c>
      <c r="C475" t="s">
        <v>270</v>
      </c>
      <c r="D475" t="s">
        <v>372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86</v>
      </c>
      <c r="C476" t="s">
        <v>270</v>
      </c>
      <c r="D476" t="s">
        <v>372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86</v>
      </c>
      <c r="C477" t="s">
        <v>270</v>
      </c>
      <c r="D477" t="s">
        <v>372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86</v>
      </c>
      <c r="C478" t="s">
        <v>270</v>
      </c>
      <c r="D478" t="s">
        <v>372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86</v>
      </c>
      <c r="C479" t="s">
        <v>270</v>
      </c>
      <c r="D479" t="s">
        <v>372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86</v>
      </c>
      <c r="C480" t="s">
        <v>270</v>
      </c>
      <c r="D480" t="s">
        <v>372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86</v>
      </c>
      <c r="C481" t="s">
        <v>270</v>
      </c>
      <c r="D481" t="s">
        <v>372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355</v>
      </c>
      <c r="D482" t="s">
        <v>373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355</v>
      </c>
      <c r="D483" t="s">
        <v>373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355</v>
      </c>
      <c r="D484" t="s">
        <v>373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355</v>
      </c>
      <c r="D485" t="s">
        <v>373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355</v>
      </c>
      <c r="D486" t="s">
        <v>373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355</v>
      </c>
      <c r="D487" t="s">
        <v>373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355</v>
      </c>
      <c r="D488" t="s">
        <v>373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355</v>
      </c>
      <c r="D489" t="s">
        <v>373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86</v>
      </c>
      <c r="C490" t="s">
        <v>86</v>
      </c>
      <c r="D490" t="s">
        <v>374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86</v>
      </c>
      <c r="C491" t="s">
        <v>86</v>
      </c>
      <c r="D491" t="s">
        <v>374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86</v>
      </c>
      <c r="C492" t="s">
        <v>86</v>
      </c>
      <c r="D492" t="s">
        <v>374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86</v>
      </c>
      <c r="C493" t="s">
        <v>86</v>
      </c>
      <c r="D493" t="s">
        <v>374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86</v>
      </c>
      <c r="C494" t="s">
        <v>86</v>
      </c>
      <c r="D494" t="s">
        <v>374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86</v>
      </c>
      <c r="C495" t="s">
        <v>86</v>
      </c>
      <c r="D495" t="s">
        <v>374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326</v>
      </c>
      <c r="D496" t="s">
        <v>375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326</v>
      </c>
      <c r="D497" t="s">
        <v>375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326</v>
      </c>
      <c r="D498" t="s">
        <v>375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326</v>
      </c>
      <c r="D499" t="s">
        <v>375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86</v>
      </c>
      <c r="C500" t="s">
        <v>86</v>
      </c>
      <c r="D500" t="s">
        <v>376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86</v>
      </c>
      <c r="C501" t="s">
        <v>86</v>
      </c>
      <c r="D501" t="s">
        <v>376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86</v>
      </c>
      <c r="C502" t="s">
        <v>86</v>
      </c>
      <c r="D502" t="s">
        <v>376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86</v>
      </c>
      <c r="C503" t="s">
        <v>86</v>
      </c>
      <c r="D503" t="s">
        <v>376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78</v>
      </c>
      <c r="D504" t="s">
        <v>377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78</v>
      </c>
      <c r="D505" t="s">
        <v>377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78</v>
      </c>
      <c r="D506" t="s">
        <v>377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78</v>
      </c>
      <c r="D507" t="s">
        <v>377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78</v>
      </c>
      <c r="D508" t="s">
        <v>377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78</v>
      </c>
      <c r="D509" t="s">
        <v>377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78</v>
      </c>
      <c r="D510" t="s">
        <v>377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78</v>
      </c>
      <c r="D511" t="s">
        <v>377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86</v>
      </c>
      <c r="C512" t="s">
        <v>351</v>
      </c>
      <c r="D512" t="s">
        <v>378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86</v>
      </c>
      <c r="C513" t="s">
        <v>351</v>
      </c>
      <c r="D513" t="s">
        <v>378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86</v>
      </c>
      <c r="C514" t="s">
        <v>351</v>
      </c>
      <c r="D514" t="s">
        <v>378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86</v>
      </c>
      <c r="C515" t="s">
        <v>351</v>
      </c>
      <c r="D515" t="s">
        <v>378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86</v>
      </c>
      <c r="C516" t="s">
        <v>351</v>
      </c>
      <c r="D516" t="s">
        <v>378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85</v>
      </c>
      <c r="D517" t="s">
        <v>379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85</v>
      </c>
      <c r="D518" t="s">
        <v>379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85</v>
      </c>
      <c r="D519" t="s">
        <v>379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85</v>
      </c>
      <c r="D520" t="s">
        <v>379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345</v>
      </c>
      <c r="D521" t="s">
        <v>379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345</v>
      </c>
      <c r="D522" t="s">
        <v>379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365</v>
      </c>
      <c r="D523" t="s">
        <v>379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637</v>
      </c>
      <c r="D524" t="s">
        <v>379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637</v>
      </c>
      <c r="D525" t="s">
        <v>379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380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380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380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380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380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380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380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357</v>
      </c>
      <c r="D533" t="s">
        <v>383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357</v>
      </c>
      <c r="D534" t="s">
        <v>383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357</v>
      </c>
      <c r="D535" t="s">
        <v>383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357</v>
      </c>
      <c r="D536" t="s">
        <v>383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326</v>
      </c>
      <c r="D537" t="s">
        <v>385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326</v>
      </c>
      <c r="D538" t="s">
        <v>385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326</v>
      </c>
      <c r="D539" t="s">
        <v>385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326</v>
      </c>
      <c r="D540" t="s">
        <v>385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326</v>
      </c>
      <c r="D541" t="s">
        <v>385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326</v>
      </c>
      <c r="D542" t="s">
        <v>385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326</v>
      </c>
      <c r="D543" t="s">
        <v>385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86</v>
      </c>
      <c r="C544" t="s">
        <v>351</v>
      </c>
      <c r="D544" t="s">
        <v>386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86</v>
      </c>
      <c r="C545" t="s">
        <v>89</v>
      </c>
      <c r="D545" t="s">
        <v>387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86</v>
      </c>
      <c r="C546" t="s">
        <v>89</v>
      </c>
      <c r="D546" t="s">
        <v>387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86</v>
      </c>
      <c r="C547" t="s">
        <v>89</v>
      </c>
      <c r="D547" t="s">
        <v>387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86</v>
      </c>
      <c r="C548" t="s">
        <v>89</v>
      </c>
      <c r="D548" t="s">
        <v>387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84</v>
      </c>
      <c r="C549" t="s">
        <v>90</v>
      </c>
      <c r="D549" t="s">
        <v>388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84</v>
      </c>
      <c r="C550" t="s">
        <v>90</v>
      </c>
      <c r="D550" t="s">
        <v>388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84</v>
      </c>
      <c r="C551" t="s">
        <v>90</v>
      </c>
      <c r="D551" t="s">
        <v>388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84</v>
      </c>
      <c r="C552" t="s">
        <v>90</v>
      </c>
      <c r="D552" t="s">
        <v>388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389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389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389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389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389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389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365</v>
      </c>
      <c r="D559" t="s">
        <v>365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365</v>
      </c>
      <c r="D560" t="s">
        <v>365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365</v>
      </c>
      <c r="D561" t="s">
        <v>365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365</v>
      </c>
      <c r="D562" t="s">
        <v>365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84</v>
      </c>
      <c r="C563" t="s">
        <v>90</v>
      </c>
      <c r="D563" t="s">
        <v>390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84</v>
      </c>
      <c r="C564" t="s">
        <v>90</v>
      </c>
      <c r="D564" t="s">
        <v>390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84</v>
      </c>
      <c r="C565" t="s">
        <v>90</v>
      </c>
      <c r="D565" t="s">
        <v>390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84</v>
      </c>
      <c r="C566" t="s">
        <v>90</v>
      </c>
      <c r="D566" t="s">
        <v>390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278</v>
      </c>
      <c r="D567" t="s">
        <v>391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278</v>
      </c>
      <c r="D568" t="s">
        <v>391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278</v>
      </c>
      <c r="D569" t="s">
        <v>391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278</v>
      </c>
      <c r="D570" t="s">
        <v>391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392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397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397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397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86</v>
      </c>
      <c r="C575" t="s">
        <v>88</v>
      </c>
      <c r="D575" t="s">
        <v>398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86</v>
      </c>
      <c r="C576" t="s">
        <v>88</v>
      </c>
      <c r="D576" t="s">
        <v>398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86</v>
      </c>
      <c r="C577" t="s">
        <v>88</v>
      </c>
      <c r="D577" t="s">
        <v>398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86</v>
      </c>
      <c r="C578" t="s">
        <v>88</v>
      </c>
      <c r="D578" t="s">
        <v>398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85</v>
      </c>
      <c r="D579" t="s">
        <v>399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85</v>
      </c>
      <c r="D580" t="s">
        <v>399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355</v>
      </c>
      <c r="D581" t="s">
        <v>400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355</v>
      </c>
      <c r="D582" t="s">
        <v>400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355</v>
      </c>
      <c r="D583" t="s">
        <v>400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355</v>
      </c>
      <c r="D584" t="s">
        <v>400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355</v>
      </c>
      <c r="D585" t="s">
        <v>400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355</v>
      </c>
      <c r="D586" t="s">
        <v>400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84</v>
      </c>
      <c r="C587" t="s">
        <v>84</v>
      </c>
      <c r="D587" t="s">
        <v>401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84</v>
      </c>
      <c r="C588" t="s">
        <v>84</v>
      </c>
      <c r="D588" t="s">
        <v>401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402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402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402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78</v>
      </c>
      <c r="D592" t="s">
        <v>403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78</v>
      </c>
      <c r="D593" t="s">
        <v>403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78</v>
      </c>
      <c r="D594" t="s">
        <v>403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78</v>
      </c>
      <c r="D595" t="s">
        <v>403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78</v>
      </c>
      <c r="D596" t="s">
        <v>403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78</v>
      </c>
      <c r="D597" t="s">
        <v>403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78</v>
      </c>
      <c r="D598" t="s">
        <v>403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404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404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404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405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405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405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405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405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405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405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405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405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405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406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406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406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406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406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406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278</v>
      </c>
      <c r="D618" t="s">
        <v>407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278</v>
      </c>
      <c r="D619" t="s">
        <v>407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278</v>
      </c>
      <c r="D620" t="s">
        <v>407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278</v>
      </c>
      <c r="D621" t="s">
        <v>407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278</v>
      </c>
      <c r="D622" t="s">
        <v>407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278</v>
      </c>
      <c r="D623" t="s">
        <v>407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82</v>
      </c>
      <c r="D624" t="s">
        <v>408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82</v>
      </c>
      <c r="D625" t="s">
        <v>408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82</v>
      </c>
      <c r="D626" t="s">
        <v>408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82</v>
      </c>
      <c r="D627" t="s">
        <v>408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82</v>
      </c>
      <c r="D628" t="s">
        <v>408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82</v>
      </c>
      <c r="D629" t="s">
        <v>408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303</v>
      </c>
      <c r="D630" t="s">
        <v>409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303</v>
      </c>
      <c r="D631" t="s">
        <v>409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303</v>
      </c>
      <c r="D632" t="s">
        <v>409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381</v>
      </c>
      <c r="D633" t="s">
        <v>409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381</v>
      </c>
      <c r="D634" t="s">
        <v>409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381</v>
      </c>
      <c r="D635" t="s">
        <v>409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381</v>
      </c>
      <c r="D636" t="s">
        <v>409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381</v>
      </c>
      <c r="D637" t="s">
        <v>409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410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410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411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411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411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411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413</v>
      </c>
      <c r="D644" t="s">
        <v>413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413</v>
      </c>
      <c r="D645" t="s">
        <v>413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413</v>
      </c>
      <c r="D646" t="s">
        <v>413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413</v>
      </c>
      <c r="D647" t="s">
        <v>413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413</v>
      </c>
      <c r="D648" t="s">
        <v>413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413</v>
      </c>
      <c r="D649" t="s">
        <v>413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413</v>
      </c>
      <c r="D650" t="s">
        <v>413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413</v>
      </c>
      <c r="D651" t="s">
        <v>413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413</v>
      </c>
      <c r="D652" t="s">
        <v>413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86</v>
      </c>
      <c r="C653" t="s">
        <v>270</v>
      </c>
      <c r="D653" t="s">
        <v>414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86</v>
      </c>
      <c r="C654" t="s">
        <v>270</v>
      </c>
      <c r="D654" t="s">
        <v>414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86</v>
      </c>
      <c r="C655" t="s">
        <v>89</v>
      </c>
      <c r="D655" t="s">
        <v>415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86</v>
      </c>
      <c r="C656" t="s">
        <v>89</v>
      </c>
      <c r="D656" t="s">
        <v>415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86</v>
      </c>
      <c r="C657" t="s">
        <v>89</v>
      </c>
      <c r="D657" t="s">
        <v>415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86</v>
      </c>
      <c r="C658" t="s">
        <v>89</v>
      </c>
      <c r="D658" t="s">
        <v>415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86</v>
      </c>
      <c r="C659" t="s">
        <v>89</v>
      </c>
      <c r="D659" t="s">
        <v>415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86</v>
      </c>
      <c r="C660" t="s">
        <v>89</v>
      </c>
      <c r="D660" t="s">
        <v>415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84</v>
      </c>
      <c r="C661" t="s">
        <v>344</v>
      </c>
      <c r="D661" t="s">
        <v>416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84</v>
      </c>
      <c r="C662" t="s">
        <v>344</v>
      </c>
      <c r="D662" t="s">
        <v>416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365</v>
      </c>
      <c r="D663" t="s">
        <v>416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365</v>
      </c>
      <c r="D664" t="s">
        <v>416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417</v>
      </c>
      <c r="D665" t="s">
        <v>417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417</v>
      </c>
      <c r="D666" t="s">
        <v>417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417</v>
      </c>
      <c r="D667" t="s">
        <v>417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417</v>
      </c>
      <c r="D668" t="s">
        <v>417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338</v>
      </c>
      <c r="D669" t="s">
        <v>418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84</v>
      </c>
      <c r="C670" t="s">
        <v>344</v>
      </c>
      <c r="D670" t="s">
        <v>419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357</v>
      </c>
      <c r="D671" t="s">
        <v>419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357</v>
      </c>
      <c r="D672" t="s">
        <v>419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357</v>
      </c>
      <c r="D673" t="s">
        <v>419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357</v>
      </c>
      <c r="D674" t="s">
        <v>419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357</v>
      </c>
      <c r="D675" t="s">
        <v>419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357</v>
      </c>
      <c r="D676" t="s">
        <v>419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357</v>
      </c>
      <c r="D677" t="s">
        <v>419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357</v>
      </c>
      <c r="D678" t="s">
        <v>419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357</v>
      </c>
      <c r="D679" t="s">
        <v>419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357</v>
      </c>
      <c r="D680" t="s">
        <v>420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357</v>
      </c>
      <c r="D681" t="s">
        <v>420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357</v>
      </c>
      <c r="D682" t="s">
        <v>420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421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422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422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422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422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422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422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422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422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424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424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424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424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424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424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424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334</v>
      </c>
      <c r="D699" t="s">
        <v>428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334</v>
      </c>
      <c r="D700" t="s">
        <v>428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334</v>
      </c>
      <c r="D701" t="s">
        <v>428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334</v>
      </c>
      <c r="D702" t="s">
        <v>428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334</v>
      </c>
      <c r="D703" t="s">
        <v>428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80</v>
      </c>
      <c r="D704" t="s">
        <v>80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80</v>
      </c>
      <c r="D705" t="s">
        <v>80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80</v>
      </c>
      <c r="D706" t="s">
        <v>80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80</v>
      </c>
      <c r="D707" t="s">
        <v>80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80</v>
      </c>
      <c r="D708" t="s">
        <v>80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303</v>
      </c>
      <c r="D709" t="s">
        <v>429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303</v>
      </c>
      <c r="D710" t="s">
        <v>429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303</v>
      </c>
      <c r="D711" t="s">
        <v>429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303</v>
      </c>
      <c r="D712" t="s">
        <v>429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430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430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430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86</v>
      </c>
      <c r="C716" t="s">
        <v>275</v>
      </c>
      <c r="D716" t="s">
        <v>431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86</v>
      </c>
      <c r="C717" t="s">
        <v>275</v>
      </c>
      <c r="D717" t="s">
        <v>431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86</v>
      </c>
      <c r="C718" t="s">
        <v>275</v>
      </c>
      <c r="D718" t="s">
        <v>431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86</v>
      </c>
      <c r="C719" t="s">
        <v>275</v>
      </c>
      <c r="D719" t="s">
        <v>431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86</v>
      </c>
      <c r="C720" t="s">
        <v>275</v>
      </c>
      <c r="D720" t="s">
        <v>431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434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435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435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435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435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276</v>
      </c>
      <c r="D726" t="s">
        <v>436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276</v>
      </c>
      <c r="D727" t="s">
        <v>436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276</v>
      </c>
      <c r="D728" t="s">
        <v>436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276</v>
      </c>
      <c r="D729" t="s">
        <v>436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437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437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437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438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438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438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84</v>
      </c>
      <c r="C736" t="s">
        <v>432</v>
      </c>
      <c r="D736" t="s">
        <v>439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86</v>
      </c>
      <c r="C737" t="s">
        <v>88</v>
      </c>
      <c r="D737" t="s">
        <v>441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86</v>
      </c>
      <c r="C738" t="s">
        <v>88</v>
      </c>
      <c r="D738" t="s">
        <v>441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294</v>
      </c>
      <c r="D739" t="s">
        <v>441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294</v>
      </c>
      <c r="D740" t="s">
        <v>441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294</v>
      </c>
      <c r="D741" t="s">
        <v>441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86</v>
      </c>
      <c r="C742" t="s">
        <v>275</v>
      </c>
      <c r="D742" t="s">
        <v>275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86</v>
      </c>
      <c r="C743" t="s">
        <v>275</v>
      </c>
      <c r="D743" t="s">
        <v>275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86</v>
      </c>
      <c r="C744" t="s">
        <v>275</v>
      </c>
      <c r="D744" t="s">
        <v>275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86</v>
      </c>
      <c r="C745" t="s">
        <v>275</v>
      </c>
      <c r="D745" t="s">
        <v>275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86</v>
      </c>
      <c r="C746" t="s">
        <v>275</v>
      </c>
      <c r="D746" t="s">
        <v>275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384</v>
      </c>
      <c r="D747" t="s">
        <v>442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384</v>
      </c>
      <c r="D748" t="s">
        <v>442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384</v>
      </c>
      <c r="D749" t="s">
        <v>442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443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443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443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86</v>
      </c>
      <c r="C753" t="s">
        <v>89</v>
      </c>
      <c r="D753" t="s">
        <v>445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86</v>
      </c>
      <c r="C754" t="s">
        <v>89</v>
      </c>
      <c r="D754" t="s">
        <v>445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86</v>
      </c>
      <c r="C755" t="s">
        <v>89</v>
      </c>
      <c r="D755" t="s">
        <v>445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445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348</v>
      </c>
      <c r="D757" t="s">
        <v>448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348</v>
      </c>
      <c r="D758" t="s">
        <v>448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365</v>
      </c>
      <c r="D759" t="s">
        <v>449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450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450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451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456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456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85</v>
      </c>
      <c r="D765" t="s">
        <v>457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85</v>
      </c>
      <c r="D766" t="s">
        <v>457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85</v>
      </c>
      <c r="D767" t="s">
        <v>457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84</v>
      </c>
      <c r="C768" t="s">
        <v>330</v>
      </c>
      <c r="D768" t="s">
        <v>457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84</v>
      </c>
      <c r="C769" t="s">
        <v>330</v>
      </c>
      <c r="D769" t="s">
        <v>457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355</v>
      </c>
      <c r="D770" t="s">
        <v>459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355</v>
      </c>
      <c r="D771" t="s">
        <v>459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355</v>
      </c>
      <c r="D772" t="s">
        <v>459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355</v>
      </c>
      <c r="D773" t="s">
        <v>459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355</v>
      </c>
      <c r="D774" t="s">
        <v>459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355</v>
      </c>
      <c r="D775" t="s">
        <v>459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461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461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461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461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343</v>
      </c>
      <c r="D782" t="s">
        <v>462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343</v>
      </c>
      <c r="D783" t="s">
        <v>462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343</v>
      </c>
      <c r="D784" t="s">
        <v>462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343</v>
      </c>
      <c r="D785" t="s">
        <v>462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278</v>
      </c>
      <c r="D786" t="s">
        <v>463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278</v>
      </c>
      <c r="D787" t="s">
        <v>463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278</v>
      </c>
      <c r="D788" t="s">
        <v>463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278</v>
      </c>
      <c r="D789" t="s">
        <v>463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278</v>
      </c>
      <c r="D790" t="s">
        <v>463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384</v>
      </c>
      <c r="D791" t="s">
        <v>384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384</v>
      </c>
      <c r="D792" t="s">
        <v>384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357</v>
      </c>
      <c r="D793" t="s">
        <v>464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357</v>
      </c>
      <c r="D794" t="s">
        <v>464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357</v>
      </c>
      <c r="D795" t="s">
        <v>464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323</v>
      </c>
      <c r="D796" t="s">
        <v>323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323</v>
      </c>
      <c r="D797" t="s">
        <v>323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323</v>
      </c>
      <c r="D798" t="s">
        <v>323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323</v>
      </c>
      <c r="D799" t="s">
        <v>323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323</v>
      </c>
      <c r="D800" t="s">
        <v>323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323</v>
      </c>
      <c r="D801" t="s">
        <v>323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358</v>
      </c>
      <c r="D802" t="s">
        <v>358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358</v>
      </c>
      <c r="D803" t="s">
        <v>358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358</v>
      </c>
      <c r="D804" t="s">
        <v>358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78</v>
      </c>
      <c r="D805" t="s">
        <v>465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78</v>
      </c>
      <c r="D806" t="s">
        <v>465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381</v>
      </c>
      <c r="D807" t="s">
        <v>467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469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469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84</v>
      </c>
      <c r="C810" t="s">
        <v>330</v>
      </c>
      <c r="D810" t="s">
        <v>470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84</v>
      </c>
      <c r="C811" t="s">
        <v>330</v>
      </c>
      <c r="D811" t="s">
        <v>470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84</v>
      </c>
      <c r="C812" t="s">
        <v>330</v>
      </c>
      <c r="D812" t="s">
        <v>470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472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472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342</v>
      </c>
      <c r="D815" t="s">
        <v>342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342</v>
      </c>
      <c r="D816" t="s">
        <v>342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342</v>
      </c>
      <c r="D817" t="s">
        <v>342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342</v>
      </c>
      <c r="D818" t="s">
        <v>342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358</v>
      </c>
      <c r="D819" t="s">
        <v>476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84</v>
      </c>
      <c r="C820" t="s">
        <v>477</v>
      </c>
      <c r="D820" t="s">
        <v>478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84</v>
      </c>
      <c r="C821" t="s">
        <v>477</v>
      </c>
      <c r="D821" t="s">
        <v>478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332</v>
      </c>
      <c r="D822" t="s">
        <v>479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332</v>
      </c>
      <c r="D823" t="s">
        <v>479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84</v>
      </c>
      <c r="C824" t="s">
        <v>471</v>
      </c>
      <c r="D824" t="s">
        <v>481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84</v>
      </c>
      <c r="C825" t="s">
        <v>471</v>
      </c>
      <c r="D825" t="s">
        <v>481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84</v>
      </c>
      <c r="C826" t="s">
        <v>432</v>
      </c>
      <c r="D826" t="s">
        <v>482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483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483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483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342</v>
      </c>
      <c r="D830" t="s">
        <v>483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342</v>
      </c>
      <c r="D831" t="s">
        <v>483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84</v>
      </c>
      <c r="C832" t="s">
        <v>84</v>
      </c>
      <c r="D832" t="s">
        <v>484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84</v>
      </c>
      <c r="C833" t="s">
        <v>84</v>
      </c>
      <c r="D833" t="s">
        <v>484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84</v>
      </c>
      <c r="C834" t="s">
        <v>84</v>
      </c>
      <c r="D834" t="s">
        <v>484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294</v>
      </c>
      <c r="D835" t="s">
        <v>485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294</v>
      </c>
      <c r="D836" t="s">
        <v>485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86</v>
      </c>
      <c r="C837" t="s">
        <v>270</v>
      </c>
      <c r="D837" t="s">
        <v>486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86</v>
      </c>
      <c r="C838" t="s">
        <v>270</v>
      </c>
      <c r="D838" t="s">
        <v>486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323</v>
      </c>
      <c r="D839" t="s">
        <v>487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323</v>
      </c>
      <c r="D840" t="s">
        <v>487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488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488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488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488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338</v>
      </c>
      <c r="D845" t="s">
        <v>489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490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490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491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358</v>
      </c>
      <c r="D849" t="s">
        <v>492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358</v>
      </c>
      <c r="D850" t="s">
        <v>492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276</v>
      </c>
      <c r="D851" t="s">
        <v>494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84</v>
      </c>
      <c r="C852" t="s">
        <v>432</v>
      </c>
      <c r="D852" t="s">
        <v>498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84</v>
      </c>
      <c r="C853" t="s">
        <v>432</v>
      </c>
      <c r="D853" t="s">
        <v>498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84</v>
      </c>
      <c r="C854" t="s">
        <v>499</v>
      </c>
      <c r="D854" t="s">
        <v>500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84</v>
      </c>
      <c r="C855" t="s">
        <v>499</v>
      </c>
      <c r="D855" t="s">
        <v>500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84</v>
      </c>
      <c r="C856" t="s">
        <v>499</v>
      </c>
      <c r="D856" t="s">
        <v>500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84</v>
      </c>
      <c r="C857" t="s">
        <v>499</v>
      </c>
      <c r="D857" t="s">
        <v>500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84</v>
      </c>
      <c r="C858" t="s">
        <v>337</v>
      </c>
      <c r="D858" t="s">
        <v>501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84</v>
      </c>
      <c r="C859" t="s">
        <v>337</v>
      </c>
      <c r="D859" t="s">
        <v>501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84</v>
      </c>
      <c r="C860" t="s">
        <v>337</v>
      </c>
      <c r="D860" t="s">
        <v>501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84</v>
      </c>
      <c r="C861" t="s">
        <v>337</v>
      </c>
      <c r="D861" t="s">
        <v>501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84</v>
      </c>
      <c r="C862" t="s">
        <v>337</v>
      </c>
      <c r="D862" t="s">
        <v>502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84</v>
      </c>
      <c r="C863" t="s">
        <v>337</v>
      </c>
      <c r="D863" t="s">
        <v>502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84</v>
      </c>
      <c r="C864" t="s">
        <v>337</v>
      </c>
      <c r="D864" t="s">
        <v>502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356</v>
      </c>
      <c r="D865" t="s">
        <v>356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356</v>
      </c>
      <c r="D866" t="s">
        <v>356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503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503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349</v>
      </c>
      <c r="D869" t="s">
        <v>506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349</v>
      </c>
      <c r="D870" t="s">
        <v>506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349</v>
      </c>
      <c r="D871" t="s">
        <v>506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87</v>
      </c>
      <c r="D872" t="s">
        <v>507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87</v>
      </c>
      <c r="D873" t="s">
        <v>507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87</v>
      </c>
      <c r="D874" t="s">
        <v>507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87</v>
      </c>
      <c r="D875" t="s">
        <v>507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87</v>
      </c>
      <c r="D876" t="s">
        <v>507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87</v>
      </c>
      <c r="D877" t="s">
        <v>507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87</v>
      </c>
      <c r="D878" t="s">
        <v>507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87</v>
      </c>
      <c r="D879" t="s">
        <v>507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508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508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323</v>
      </c>
      <c r="D882" t="s">
        <v>509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323</v>
      </c>
      <c r="D883" t="s">
        <v>509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323</v>
      </c>
      <c r="D884" t="s">
        <v>509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80</v>
      </c>
      <c r="D885" t="s">
        <v>510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80</v>
      </c>
      <c r="D886" t="s">
        <v>510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80</v>
      </c>
      <c r="D887" t="s">
        <v>510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80</v>
      </c>
      <c r="D888" t="s">
        <v>510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326</v>
      </c>
      <c r="D889" t="s">
        <v>511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326</v>
      </c>
      <c r="D890" t="s">
        <v>511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326</v>
      </c>
      <c r="D891" t="s">
        <v>511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326</v>
      </c>
      <c r="D892" t="s">
        <v>511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326</v>
      </c>
      <c r="D893" t="s">
        <v>511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326</v>
      </c>
      <c r="D894" t="s">
        <v>511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326</v>
      </c>
      <c r="D895" t="s">
        <v>511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326</v>
      </c>
      <c r="D896" t="s">
        <v>511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326</v>
      </c>
      <c r="D897" t="s">
        <v>511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326</v>
      </c>
      <c r="D898" t="s">
        <v>511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86</v>
      </c>
      <c r="C899" t="s">
        <v>86</v>
      </c>
      <c r="D899" t="s">
        <v>512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86</v>
      </c>
      <c r="C900" t="s">
        <v>86</v>
      </c>
      <c r="D900" t="s">
        <v>512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86</v>
      </c>
      <c r="C901" t="s">
        <v>351</v>
      </c>
      <c r="D901" t="s">
        <v>513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86</v>
      </c>
      <c r="C902" t="s">
        <v>351</v>
      </c>
      <c r="D902" t="s">
        <v>513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86</v>
      </c>
      <c r="C903" t="s">
        <v>351</v>
      </c>
      <c r="D903" t="s">
        <v>513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86</v>
      </c>
      <c r="C904" t="s">
        <v>351</v>
      </c>
      <c r="D904" t="s">
        <v>514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86</v>
      </c>
      <c r="C905" t="s">
        <v>351</v>
      </c>
      <c r="D905" t="s">
        <v>514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86</v>
      </c>
      <c r="C906" t="s">
        <v>351</v>
      </c>
      <c r="D906" t="s">
        <v>515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84</v>
      </c>
      <c r="C907" t="s">
        <v>344</v>
      </c>
      <c r="D907" t="s">
        <v>516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84</v>
      </c>
      <c r="C908" t="s">
        <v>344</v>
      </c>
      <c r="D908" t="s">
        <v>516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84</v>
      </c>
      <c r="C909" t="s">
        <v>77</v>
      </c>
      <c r="D909" t="s">
        <v>518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84</v>
      </c>
      <c r="C910" t="s">
        <v>77</v>
      </c>
      <c r="D910" t="s">
        <v>518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84</v>
      </c>
      <c r="C911" t="s">
        <v>77</v>
      </c>
      <c r="D911" t="s">
        <v>518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356</v>
      </c>
      <c r="D912" t="s">
        <v>519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85</v>
      </c>
      <c r="D913" t="s">
        <v>520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356</v>
      </c>
      <c r="D914" t="s">
        <v>520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523</v>
      </c>
      <c r="D915" t="s">
        <v>520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523</v>
      </c>
      <c r="D916" t="s">
        <v>520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447</v>
      </c>
      <c r="D917" t="s">
        <v>521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522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522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294</v>
      </c>
      <c r="D920" t="s">
        <v>526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294</v>
      </c>
      <c r="D921" t="s">
        <v>526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294</v>
      </c>
      <c r="D922" t="s">
        <v>526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294</v>
      </c>
      <c r="D923" t="s">
        <v>526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294</v>
      </c>
      <c r="D924" t="s">
        <v>526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529</v>
      </c>
      <c r="D925" t="s">
        <v>529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529</v>
      </c>
      <c r="D926" t="s">
        <v>529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529</v>
      </c>
      <c r="D927" t="s">
        <v>529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529</v>
      </c>
      <c r="D928" t="s">
        <v>530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529</v>
      </c>
      <c r="D929" t="s">
        <v>531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529</v>
      </c>
      <c r="D930" t="s">
        <v>531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338</v>
      </c>
      <c r="D931" t="s">
        <v>532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82</v>
      </c>
      <c r="D932" t="s">
        <v>533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82</v>
      </c>
      <c r="D933" t="s">
        <v>533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82</v>
      </c>
      <c r="D934" t="s">
        <v>533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82</v>
      </c>
      <c r="D935" t="s">
        <v>533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82</v>
      </c>
      <c r="D936" t="s">
        <v>533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357</v>
      </c>
      <c r="D937" t="s">
        <v>535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357</v>
      </c>
      <c r="D938" t="s">
        <v>536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357</v>
      </c>
      <c r="D939" t="s">
        <v>536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357</v>
      </c>
      <c r="D940" t="s">
        <v>536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537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537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537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537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537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537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538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538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538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538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538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538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423</v>
      </c>
      <c r="D953" t="s">
        <v>539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423</v>
      </c>
      <c r="D954" t="s">
        <v>539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85</v>
      </c>
      <c r="D955" t="s">
        <v>540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85</v>
      </c>
      <c r="D956" t="s">
        <v>540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355</v>
      </c>
      <c r="D957" t="s">
        <v>541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355</v>
      </c>
      <c r="D958" t="s">
        <v>541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355</v>
      </c>
      <c r="D959" t="s">
        <v>541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355</v>
      </c>
      <c r="D960" t="s">
        <v>541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355</v>
      </c>
      <c r="D961" t="s">
        <v>541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542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542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542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84</v>
      </c>
      <c r="C965" t="s">
        <v>330</v>
      </c>
      <c r="D965" t="s">
        <v>78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84</v>
      </c>
      <c r="C966" t="s">
        <v>77</v>
      </c>
      <c r="D966" t="s">
        <v>544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84</v>
      </c>
      <c r="C967" t="s">
        <v>77</v>
      </c>
      <c r="D967" t="s">
        <v>544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84</v>
      </c>
      <c r="C968" t="s">
        <v>77</v>
      </c>
      <c r="D968" t="s">
        <v>544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84</v>
      </c>
      <c r="C969" t="s">
        <v>90</v>
      </c>
      <c r="D969" t="s">
        <v>545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84</v>
      </c>
      <c r="C970" t="s">
        <v>90</v>
      </c>
      <c r="D970" t="s">
        <v>545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84</v>
      </c>
      <c r="C971" t="s">
        <v>90</v>
      </c>
      <c r="D971" t="s">
        <v>545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84</v>
      </c>
      <c r="C972" t="s">
        <v>90</v>
      </c>
      <c r="D972" t="s">
        <v>545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85</v>
      </c>
      <c r="D973" t="s">
        <v>546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529</v>
      </c>
      <c r="D974" t="s">
        <v>547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345</v>
      </c>
      <c r="D975" t="s">
        <v>549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551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551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551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553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553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86</v>
      </c>
      <c r="C981" t="s">
        <v>270</v>
      </c>
      <c r="D981" t="s">
        <v>555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86</v>
      </c>
      <c r="C982" t="s">
        <v>270</v>
      </c>
      <c r="D982" t="s">
        <v>555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86</v>
      </c>
      <c r="C983" t="s">
        <v>270</v>
      </c>
      <c r="D983" t="s">
        <v>555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84</v>
      </c>
      <c r="C984" t="s">
        <v>344</v>
      </c>
      <c r="D984" t="s">
        <v>556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84</v>
      </c>
      <c r="C985" t="s">
        <v>337</v>
      </c>
      <c r="D985" t="s">
        <v>557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84</v>
      </c>
      <c r="C986" t="s">
        <v>337</v>
      </c>
      <c r="D986" t="s">
        <v>557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381</v>
      </c>
      <c r="D987" t="s">
        <v>381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381</v>
      </c>
      <c r="D988" t="s">
        <v>381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381</v>
      </c>
      <c r="D989" t="s">
        <v>381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282</v>
      </c>
      <c r="D990" t="s">
        <v>562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343</v>
      </c>
      <c r="D991" t="s">
        <v>564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343</v>
      </c>
      <c r="D992" t="s">
        <v>564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565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566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566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338</v>
      </c>
      <c r="D996" t="s">
        <v>568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276</v>
      </c>
      <c r="D997" t="s">
        <v>569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276</v>
      </c>
      <c r="D998" t="s">
        <v>569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84</v>
      </c>
      <c r="C999" t="s">
        <v>432</v>
      </c>
      <c r="D999" t="s">
        <v>574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84</v>
      </c>
      <c r="C1000" t="s">
        <v>432</v>
      </c>
      <c r="D1000" t="s">
        <v>574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365</v>
      </c>
      <c r="D1001" t="s">
        <v>578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365</v>
      </c>
      <c r="D1002" t="s">
        <v>578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237</v>
      </c>
      <c r="D1003" t="s">
        <v>579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237</v>
      </c>
      <c r="D1004" t="s">
        <v>579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84</v>
      </c>
      <c r="C1005" t="s">
        <v>576</v>
      </c>
      <c r="D1005" t="s">
        <v>576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342</v>
      </c>
      <c r="D1006" t="s">
        <v>582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342</v>
      </c>
      <c r="D1007" t="s">
        <v>582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583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584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584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426</v>
      </c>
      <c r="D1011" t="s">
        <v>588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589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593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593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593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593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594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303</v>
      </c>
      <c r="D1018" t="s">
        <v>595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303</v>
      </c>
      <c r="D1019" t="s">
        <v>595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303</v>
      </c>
      <c r="D1020" t="s">
        <v>596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303</v>
      </c>
      <c r="D1021" t="s">
        <v>596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303</v>
      </c>
      <c r="D1022" t="s">
        <v>596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523</v>
      </c>
      <c r="D1023" t="s">
        <v>599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523</v>
      </c>
      <c r="D1024" t="s">
        <v>599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343</v>
      </c>
      <c r="D1025" t="s">
        <v>600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602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602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423</v>
      </c>
      <c r="D1028" t="s">
        <v>603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84</v>
      </c>
      <c r="C1029" t="s">
        <v>432</v>
      </c>
      <c r="D1029" t="s">
        <v>605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84</v>
      </c>
      <c r="C1030" t="s">
        <v>644</v>
      </c>
      <c r="D1030" t="s">
        <v>610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382</v>
      </c>
      <c r="D1031" t="s">
        <v>611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382</v>
      </c>
      <c r="D1032" t="s">
        <v>611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332</v>
      </c>
      <c r="D1033" t="s">
        <v>613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332</v>
      </c>
      <c r="D1034" t="s">
        <v>613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332</v>
      </c>
      <c r="D1035" t="s">
        <v>613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326</v>
      </c>
      <c r="D1036" t="s">
        <v>614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326</v>
      </c>
      <c r="D1037" t="s">
        <v>614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326</v>
      </c>
      <c r="D1038" t="s">
        <v>614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84</v>
      </c>
      <c r="C1039" t="s">
        <v>606</v>
      </c>
      <c r="D1039" t="s">
        <v>617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618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618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618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365</v>
      </c>
      <c r="D1043" t="s">
        <v>619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365</v>
      </c>
      <c r="D1044" t="s">
        <v>619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365</v>
      </c>
      <c r="D1045" t="s">
        <v>619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342</v>
      </c>
      <c r="D1046" t="s">
        <v>621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342</v>
      </c>
      <c r="D1047" t="s">
        <v>621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622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622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237</v>
      </c>
      <c r="D1050" t="s">
        <v>623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237</v>
      </c>
      <c r="D1051" t="s">
        <v>623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84</v>
      </c>
      <c r="C1052" t="s">
        <v>337</v>
      </c>
      <c r="D1052" t="s">
        <v>627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84</v>
      </c>
      <c r="C1053" t="s">
        <v>337</v>
      </c>
      <c r="D1053" t="s">
        <v>627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628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629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630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630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84</v>
      </c>
      <c r="C1058" t="s">
        <v>339</v>
      </c>
      <c r="D1058" t="s">
        <v>631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447</v>
      </c>
      <c r="D1059" t="s">
        <v>632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342</v>
      </c>
      <c r="D1060" t="s">
        <v>633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342</v>
      </c>
      <c r="D1061" t="s">
        <v>633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634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384</v>
      </c>
      <c r="D1063" t="s">
        <v>635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384</v>
      </c>
      <c r="D1064" t="s">
        <v>635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384</v>
      </c>
      <c r="D1065" t="s">
        <v>635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636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638</v>
      </c>
      <c r="D1067" t="s">
        <v>638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638</v>
      </c>
      <c r="D1068" t="s">
        <v>638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84</v>
      </c>
      <c r="C1069" t="s">
        <v>344</v>
      </c>
      <c r="D1069" t="s">
        <v>639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84</v>
      </c>
      <c r="C1070" t="s">
        <v>471</v>
      </c>
      <c r="D1070" t="s">
        <v>640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523</v>
      </c>
      <c r="D1071" t="s">
        <v>641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523</v>
      </c>
      <c r="D1072" t="s">
        <v>641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84</v>
      </c>
      <c r="C1073" t="s">
        <v>425</v>
      </c>
      <c r="D1073" t="s">
        <v>642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84</v>
      </c>
      <c r="C1074" t="s">
        <v>425</v>
      </c>
      <c r="D1074" t="s">
        <v>643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84</v>
      </c>
      <c r="C1075" t="s">
        <v>446</v>
      </c>
      <c r="D1075" t="s">
        <v>645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84</v>
      </c>
      <c r="C1076" t="s">
        <v>471</v>
      </c>
      <c r="D1076" t="s">
        <v>646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267"/>
  <sheetViews>
    <sheetView zoomScale="90" zoomScaleNormal="90" workbookViewId="0">
      <selection activeCell="A268" sqref="A268:XFD1073"/>
    </sheetView>
  </sheetViews>
  <sheetFormatPr baseColWidth="10" defaultColWidth="11.453125" defaultRowHeight="14.5" x14ac:dyDescent="0.35"/>
  <cols>
    <col min="1" max="2" width="11.453125" style="290"/>
    <col min="3" max="3" width="20.26953125" style="290" customWidth="1"/>
    <col min="4" max="4" width="25.453125" style="290" customWidth="1"/>
    <col min="5" max="5" width="31.453125" style="290" customWidth="1"/>
    <col min="6" max="6" width="15.81640625" style="290" customWidth="1"/>
    <col min="7" max="7" width="16.453125" style="290" bestFit="1" customWidth="1"/>
    <col min="8" max="9" width="11.453125" style="290"/>
    <col min="10" max="11" width="0" style="290" hidden="1" customWidth="1"/>
    <col min="12" max="16384" width="11.453125" style="290"/>
  </cols>
  <sheetData>
    <row r="1" spans="2:10" x14ac:dyDescent="0.35">
      <c r="B1" s="289" t="s">
        <v>68</v>
      </c>
      <c r="C1" s="289" t="s">
        <v>229</v>
      </c>
      <c r="D1" s="289" t="s">
        <v>230</v>
      </c>
      <c r="E1" s="289" t="s">
        <v>231</v>
      </c>
      <c r="F1" s="289" t="s">
        <v>177</v>
      </c>
      <c r="G1" s="289" t="s">
        <v>178</v>
      </c>
      <c r="H1" s="289" t="s">
        <v>179</v>
      </c>
      <c r="I1" s="289" t="s">
        <v>180</v>
      </c>
      <c r="J1" s="289"/>
    </row>
    <row r="2" spans="2:10" x14ac:dyDescent="0.35">
      <c r="B2" s="333">
        <v>93</v>
      </c>
      <c r="C2" s="333" t="s">
        <v>11</v>
      </c>
      <c r="D2" s="333" t="s">
        <v>78</v>
      </c>
      <c r="E2" s="333" t="s">
        <v>83</v>
      </c>
      <c r="F2" s="333">
        <v>9300000</v>
      </c>
      <c r="G2" s="333">
        <v>9650000</v>
      </c>
      <c r="H2" s="333">
        <v>1</v>
      </c>
      <c r="I2" s="333"/>
      <c r="J2" s="290">
        <v>1</v>
      </c>
    </row>
    <row r="3" spans="2:10" x14ac:dyDescent="0.35">
      <c r="B3" s="333">
        <v>4</v>
      </c>
      <c r="C3" s="333" t="s">
        <v>84</v>
      </c>
      <c r="D3" s="333" t="s">
        <v>90</v>
      </c>
      <c r="E3" s="333" t="s">
        <v>69</v>
      </c>
      <c r="F3" s="333">
        <v>6860000</v>
      </c>
      <c r="G3" s="333">
        <v>23842163.59</v>
      </c>
      <c r="H3" s="333">
        <v>1</v>
      </c>
      <c r="I3" s="333"/>
      <c r="J3" s="290">
        <v>2</v>
      </c>
    </row>
    <row r="4" spans="2:10" x14ac:dyDescent="0.35">
      <c r="B4" s="333">
        <v>4</v>
      </c>
      <c r="C4" s="333" t="s">
        <v>11</v>
      </c>
      <c r="D4" s="333" t="s">
        <v>11</v>
      </c>
      <c r="E4" s="333" t="s">
        <v>362</v>
      </c>
      <c r="F4" s="333">
        <v>6398000</v>
      </c>
      <c r="G4" s="333">
        <v>66398578.619999997</v>
      </c>
      <c r="H4" s="333">
        <v>1</v>
      </c>
      <c r="I4" s="333"/>
      <c r="J4" s="290">
        <v>2</v>
      </c>
    </row>
    <row r="5" spans="2:10" x14ac:dyDescent="0.35">
      <c r="B5" s="333">
        <v>4</v>
      </c>
      <c r="C5" s="333" t="s">
        <v>11</v>
      </c>
      <c r="D5" s="333" t="s">
        <v>78</v>
      </c>
      <c r="E5" s="333" t="s">
        <v>79</v>
      </c>
      <c r="F5" s="333">
        <v>13950000</v>
      </c>
      <c r="G5" s="333">
        <v>14250000</v>
      </c>
      <c r="H5" s="333">
        <v>1</v>
      </c>
      <c r="I5" s="333"/>
      <c r="J5" s="290">
        <v>1</v>
      </c>
    </row>
    <row r="6" spans="2:10" x14ac:dyDescent="0.35">
      <c r="B6" s="333">
        <v>4</v>
      </c>
      <c r="C6" s="333" t="s">
        <v>11</v>
      </c>
      <c r="D6" s="333" t="s">
        <v>78</v>
      </c>
      <c r="E6" s="333" t="s">
        <v>83</v>
      </c>
      <c r="F6" s="333">
        <v>8203000</v>
      </c>
      <c r="G6" s="333">
        <v>26845000</v>
      </c>
      <c r="H6" s="333">
        <v>1</v>
      </c>
      <c r="I6" s="333"/>
      <c r="J6" s="290">
        <v>1</v>
      </c>
    </row>
    <row r="7" spans="2:10" x14ac:dyDescent="0.35">
      <c r="B7" s="333">
        <v>4</v>
      </c>
      <c r="C7" s="333" t="s">
        <v>11</v>
      </c>
      <c r="D7" s="333" t="s">
        <v>78</v>
      </c>
      <c r="E7" s="333" t="s">
        <v>333</v>
      </c>
      <c r="F7" s="333">
        <v>9234000</v>
      </c>
      <c r="G7" s="333">
        <v>23261000</v>
      </c>
      <c r="H7" s="333">
        <v>2</v>
      </c>
      <c r="I7" s="333"/>
      <c r="J7" s="290">
        <v>3</v>
      </c>
    </row>
    <row r="8" spans="2:10" x14ac:dyDescent="0.35">
      <c r="B8" s="333">
        <v>4</v>
      </c>
      <c r="C8" s="333" t="s">
        <v>11</v>
      </c>
      <c r="D8" s="333" t="s">
        <v>278</v>
      </c>
      <c r="E8" s="333" t="s">
        <v>463</v>
      </c>
      <c r="F8" s="333">
        <v>13950000</v>
      </c>
      <c r="G8" s="333">
        <v>14250000</v>
      </c>
      <c r="H8" s="333">
        <v>1</v>
      </c>
      <c r="I8" s="333"/>
      <c r="J8" s="290">
        <v>1</v>
      </c>
    </row>
    <row r="9" spans="2:10" x14ac:dyDescent="0.35">
      <c r="B9" s="333">
        <v>4</v>
      </c>
      <c r="C9" s="333" t="s">
        <v>12</v>
      </c>
      <c r="D9" s="333" t="s">
        <v>12</v>
      </c>
      <c r="E9" s="333" t="s">
        <v>346</v>
      </c>
      <c r="F9" s="333">
        <v>9214000</v>
      </c>
      <c r="G9" s="333">
        <v>18566000</v>
      </c>
      <c r="H9" s="333">
        <v>1</v>
      </c>
      <c r="I9" s="333"/>
      <c r="J9" s="290">
        <v>2</v>
      </c>
    </row>
    <row r="10" spans="2:10" x14ac:dyDescent="0.35">
      <c r="B10" s="333">
        <v>4</v>
      </c>
      <c r="C10" s="333" t="s">
        <v>12</v>
      </c>
      <c r="D10" s="333" t="s">
        <v>12</v>
      </c>
      <c r="E10" s="333" t="s">
        <v>435</v>
      </c>
      <c r="F10" s="333">
        <v>8371000</v>
      </c>
      <c r="G10" s="333">
        <v>62200000</v>
      </c>
      <c r="H10" s="333">
        <v>1</v>
      </c>
      <c r="I10" s="333"/>
      <c r="J10" s="290">
        <v>1</v>
      </c>
    </row>
    <row r="11" spans="2:10" x14ac:dyDescent="0.35">
      <c r="B11" s="333">
        <v>4</v>
      </c>
      <c r="C11" s="333" t="s">
        <v>12</v>
      </c>
      <c r="D11" s="333" t="s">
        <v>237</v>
      </c>
      <c r="E11" s="333" t="s">
        <v>623</v>
      </c>
      <c r="F11" s="333">
        <v>9001000</v>
      </c>
      <c r="G11" s="333">
        <v>42001000</v>
      </c>
      <c r="H11" s="333">
        <v>1</v>
      </c>
      <c r="I11" s="333"/>
      <c r="J11" s="290">
        <v>4</v>
      </c>
    </row>
    <row r="12" spans="2:10" x14ac:dyDescent="0.35">
      <c r="B12" s="333">
        <v>4</v>
      </c>
      <c r="C12" s="333" t="s">
        <v>12</v>
      </c>
      <c r="D12" s="333" t="s">
        <v>237</v>
      </c>
      <c r="E12" s="333" t="s">
        <v>504</v>
      </c>
      <c r="F12" s="333">
        <v>8455000</v>
      </c>
      <c r="G12" s="333">
        <v>32700000</v>
      </c>
      <c r="H12" s="333">
        <v>1</v>
      </c>
      <c r="I12" s="333"/>
      <c r="J12" s="290">
        <v>1</v>
      </c>
    </row>
    <row r="13" spans="2:10" x14ac:dyDescent="0.35">
      <c r="B13" s="333">
        <v>4</v>
      </c>
      <c r="C13" s="333" t="s">
        <v>12</v>
      </c>
      <c r="D13" s="333" t="s">
        <v>237</v>
      </c>
      <c r="E13" s="333" t="s">
        <v>579</v>
      </c>
      <c r="F13" s="333">
        <v>9300000</v>
      </c>
      <c r="G13" s="333">
        <v>20850000</v>
      </c>
      <c r="H13" s="333">
        <v>1</v>
      </c>
      <c r="I13" s="333"/>
      <c r="J13" s="290">
        <v>1</v>
      </c>
    </row>
    <row r="14" spans="2:10" x14ac:dyDescent="0.35">
      <c r="B14" s="333">
        <v>4</v>
      </c>
      <c r="C14" s="333" t="s">
        <v>12</v>
      </c>
      <c r="D14" s="333" t="s">
        <v>382</v>
      </c>
      <c r="E14" s="333" t="s">
        <v>611</v>
      </c>
      <c r="F14" s="333">
        <v>7406000</v>
      </c>
      <c r="G14" s="333">
        <v>55100000</v>
      </c>
      <c r="H14" s="333">
        <v>1</v>
      </c>
      <c r="I14" s="333"/>
      <c r="J14" s="290">
        <v>1</v>
      </c>
    </row>
    <row r="15" spans="2:10" x14ac:dyDescent="0.35">
      <c r="B15" s="333">
        <v>4</v>
      </c>
      <c r="C15" s="333" t="s">
        <v>13</v>
      </c>
      <c r="D15" s="333" t="s">
        <v>13</v>
      </c>
      <c r="E15" s="333" t="s">
        <v>594</v>
      </c>
      <c r="F15" s="333">
        <v>6314000</v>
      </c>
      <c r="G15" s="333">
        <v>58711000</v>
      </c>
      <c r="H15" s="333">
        <v>1</v>
      </c>
      <c r="I15" s="333"/>
      <c r="J15" s="290">
        <v>1</v>
      </c>
    </row>
    <row r="16" spans="2:10" x14ac:dyDescent="0.35">
      <c r="B16" s="333">
        <v>4</v>
      </c>
      <c r="C16" s="333" t="s">
        <v>63</v>
      </c>
      <c r="D16" s="333" t="s">
        <v>357</v>
      </c>
      <c r="E16" s="333" t="s">
        <v>419</v>
      </c>
      <c r="F16" s="333">
        <v>13950000</v>
      </c>
      <c r="G16" s="333">
        <v>14250000</v>
      </c>
      <c r="H16" s="333">
        <v>1</v>
      </c>
      <c r="I16" s="333"/>
      <c r="J16" s="290">
        <v>1</v>
      </c>
    </row>
    <row r="17" spans="2:10" x14ac:dyDescent="0.35">
      <c r="B17" s="333">
        <v>4</v>
      </c>
      <c r="C17" s="333" t="s">
        <v>63</v>
      </c>
      <c r="D17" s="333" t="s">
        <v>355</v>
      </c>
      <c r="E17" s="333" t="s">
        <v>459</v>
      </c>
      <c r="F17" s="333">
        <v>7951000</v>
      </c>
      <c r="G17" s="333">
        <v>42730953.609999999</v>
      </c>
      <c r="H17" s="333">
        <v>1</v>
      </c>
      <c r="I17" s="333"/>
      <c r="J17" s="290">
        <v>1</v>
      </c>
    </row>
    <row r="18" spans="2:10" x14ac:dyDescent="0.35">
      <c r="B18" s="333">
        <v>4</v>
      </c>
      <c r="C18" s="333" t="s">
        <v>63</v>
      </c>
      <c r="D18" s="333" t="s">
        <v>417</v>
      </c>
      <c r="E18" s="333" t="s">
        <v>417</v>
      </c>
      <c r="F18" s="333">
        <v>7531000</v>
      </c>
      <c r="G18" s="333">
        <v>25231000</v>
      </c>
      <c r="H18" s="333">
        <v>1</v>
      </c>
      <c r="I18" s="333"/>
      <c r="J18" s="290">
        <v>2</v>
      </c>
    </row>
    <row r="19" spans="2:10" x14ac:dyDescent="0.35">
      <c r="B19" s="333">
        <v>4</v>
      </c>
      <c r="C19" s="333" t="s">
        <v>64</v>
      </c>
      <c r="D19" s="333" t="s">
        <v>74</v>
      </c>
      <c r="E19" s="333" t="s">
        <v>359</v>
      </c>
      <c r="F19" s="333">
        <v>6975000</v>
      </c>
      <c r="G19" s="333">
        <v>11825000</v>
      </c>
      <c r="H19" s="333">
        <v>2</v>
      </c>
      <c r="I19" s="333"/>
      <c r="J19" s="290">
        <v>1</v>
      </c>
    </row>
    <row r="20" spans="2:10" x14ac:dyDescent="0.35">
      <c r="B20" s="333">
        <v>4</v>
      </c>
      <c r="C20" s="333" t="s">
        <v>64</v>
      </c>
      <c r="D20" s="333" t="s">
        <v>326</v>
      </c>
      <c r="E20" s="333" t="s">
        <v>385</v>
      </c>
      <c r="F20" s="333">
        <v>8581000</v>
      </c>
      <c r="G20" s="333">
        <v>20971000</v>
      </c>
      <c r="H20" s="333">
        <v>1</v>
      </c>
      <c r="I20" s="333"/>
      <c r="J20" s="290">
        <v>1</v>
      </c>
    </row>
    <row r="21" spans="2:10" x14ac:dyDescent="0.35">
      <c r="B21" s="333">
        <v>4</v>
      </c>
      <c r="C21" s="333" t="s">
        <v>86</v>
      </c>
      <c r="D21" s="333" t="s">
        <v>86</v>
      </c>
      <c r="E21" s="333" t="s">
        <v>86</v>
      </c>
      <c r="F21" s="333">
        <v>8098000</v>
      </c>
      <c r="G21" s="333">
        <v>40957000</v>
      </c>
      <c r="H21" s="333">
        <v>2</v>
      </c>
      <c r="I21" s="333"/>
      <c r="J21" s="290">
        <v>1</v>
      </c>
    </row>
    <row r="22" spans="2:10" x14ac:dyDescent="0.35">
      <c r="B22" s="333">
        <v>4</v>
      </c>
      <c r="C22" s="333" t="s">
        <v>86</v>
      </c>
      <c r="D22" s="333" t="s">
        <v>88</v>
      </c>
      <c r="E22" s="333" t="s">
        <v>91</v>
      </c>
      <c r="F22" s="333">
        <v>7741000</v>
      </c>
      <c r="G22" s="333">
        <v>18909000</v>
      </c>
      <c r="H22" s="333">
        <v>1</v>
      </c>
      <c r="I22" s="333"/>
      <c r="J22" s="290">
        <v>1</v>
      </c>
    </row>
    <row r="23" spans="2:10" x14ac:dyDescent="0.35">
      <c r="B23" s="333">
        <v>4</v>
      </c>
      <c r="C23" s="333" t="s">
        <v>86</v>
      </c>
      <c r="D23" s="333" t="s">
        <v>88</v>
      </c>
      <c r="E23" s="333" t="s">
        <v>282</v>
      </c>
      <c r="F23" s="333">
        <v>11588500</v>
      </c>
      <c r="G23" s="333">
        <v>18988500</v>
      </c>
      <c r="H23" s="333">
        <v>2</v>
      </c>
      <c r="I23" s="333"/>
      <c r="J23" s="290">
        <v>2</v>
      </c>
    </row>
    <row r="24" spans="2:10" x14ac:dyDescent="0.35">
      <c r="B24" s="333">
        <v>4</v>
      </c>
      <c r="C24" s="333" t="s">
        <v>86</v>
      </c>
      <c r="D24" s="333" t="s">
        <v>88</v>
      </c>
      <c r="E24" s="333" t="s">
        <v>75</v>
      </c>
      <c r="F24" s="333">
        <v>13950000</v>
      </c>
      <c r="G24" s="333">
        <v>14250000</v>
      </c>
      <c r="H24" s="333">
        <v>1</v>
      </c>
      <c r="I24" s="333"/>
      <c r="J24" s="290">
        <v>1</v>
      </c>
    </row>
    <row r="25" spans="2:10" x14ac:dyDescent="0.35">
      <c r="B25" s="333">
        <v>4</v>
      </c>
      <c r="C25" s="333" t="s">
        <v>86</v>
      </c>
      <c r="D25" s="333" t="s">
        <v>88</v>
      </c>
      <c r="E25" s="333" t="s">
        <v>67</v>
      </c>
      <c r="F25" s="333">
        <v>13950000</v>
      </c>
      <c r="G25" s="333">
        <v>14250000</v>
      </c>
      <c r="H25" s="333">
        <v>1</v>
      </c>
      <c r="I25" s="333"/>
      <c r="J25" s="290">
        <v>1</v>
      </c>
    </row>
    <row r="26" spans="2:10" x14ac:dyDescent="0.35">
      <c r="B26" s="333">
        <v>4</v>
      </c>
      <c r="C26" s="333" t="s">
        <v>86</v>
      </c>
      <c r="D26" s="333" t="s">
        <v>88</v>
      </c>
      <c r="E26" s="333" t="s">
        <v>398</v>
      </c>
      <c r="F26" s="333">
        <v>9247000</v>
      </c>
      <c r="G26" s="333">
        <v>18592000</v>
      </c>
      <c r="H26" s="333">
        <v>1</v>
      </c>
      <c r="I26" s="333"/>
      <c r="J26" s="290">
        <v>1</v>
      </c>
    </row>
    <row r="27" spans="2:10" x14ac:dyDescent="0.35">
      <c r="B27" s="333">
        <v>4</v>
      </c>
      <c r="C27" s="333" t="s">
        <v>86</v>
      </c>
      <c r="D27" s="333" t="s">
        <v>351</v>
      </c>
      <c r="E27" s="333" t="s">
        <v>351</v>
      </c>
      <c r="F27" s="333">
        <v>10468000</v>
      </c>
      <c r="G27" s="333">
        <v>24341500</v>
      </c>
      <c r="H27" s="333">
        <v>2</v>
      </c>
      <c r="I27" s="333"/>
      <c r="J27" s="290">
        <v>1</v>
      </c>
    </row>
    <row r="28" spans="2:10" x14ac:dyDescent="0.35">
      <c r="B28" s="333">
        <v>4</v>
      </c>
      <c r="C28" s="333" t="s">
        <v>86</v>
      </c>
      <c r="D28" s="333" t="s">
        <v>351</v>
      </c>
      <c r="E28" s="333" t="s">
        <v>371</v>
      </c>
      <c r="F28" s="333">
        <v>9223333.3333333302</v>
      </c>
      <c r="G28" s="333">
        <v>20937758.333333299</v>
      </c>
      <c r="H28" s="333">
        <v>3</v>
      </c>
      <c r="I28" s="333"/>
      <c r="J28" s="290">
        <v>4</v>
      </c>
    </row>
    <row r="29" spans="2:10" x14ac:dyDescent="0.35">
      <c r="B29" s="333">
        <v>22</v>
      </c>
      <c r="C29" s="333" t="s">
        <v>84</v>
      </c>
      <c r="D29" s="333" t="s">
        <v>300</v>
      </c>
      <c r="E29" s="333" t="s">
        <v>301</v>
      </c>
      <c r="F29" s="333">
        <v>9188000</v>
      </c>
      <c r="G29" s="333">
        <v>49314000</v>
      </c>
      <c r="H29" s="333">
        <v>1</v>
      </c>
      <c r="I29" s="333"/>
      <c r="J29" s="290">
        <v>1</v>
      </c>
    </row>
    <row r="30" spans="2:10" x14ac:dyDescent="0.35">
      <c r="B30" s="333">
        <v>22</v>
      </c>
      <c r="C30" s="333" t="s">
        <v>84</v>
      </c>
      <c r="D30" s="333" t="s">
        <v>90</v>
      </c>
      <c r="E30" s="333" t="s">
        <v>331</v>
      </c>
      <c r="F30" s="333">
        <v>8970500</v>
      </c>
      <c r="G30" s="333">
        <v>19614500</v>
      </c>
      <c r="H30" s="333">
        <v>2</v>
      </c>
      <c r="I30" s="333"/>
      <c r="J30" s="290">
        <v>1</v>
      </c>
    </row>
    <row r="31" spans="2:10" x14ac:dyDescent="0.35">
      <c r="B31" s="333">
        <v>22</v>
      </c>
      <c r="C31" s="333" t="s">
        <v>11</v>
      </c>
      <c r="D31" s="333" t="s">
        <v>85</v>
      </c>
      <c r="E31" s="333" t="s">
        <v>520</v>
      </c>
      <c r="F31" s="333">
        <v>8287000</v>
      </c>
      <c r="G31" s="333">
        <v>8505874.9000000004</v>
      </c>
      <c r="H31" s="333">
        <v>1</v>
      </c>
      <c r="I31" s="333"/>
      <c r="J31" s="290">
        <v>1</v>
      </c>
    </row>
    <row r="32" spans="2:10" x14ac:dyDescent="0.35">
      <c r="B32" s="333">
        <v>22</v>
      </c>
      <c r="C32" s="333" t="s">
        <v>11</v>
      </c>
      <c r="D32" s="333" t="s">
        <v>70</v>
      </c>
      <c r="E32" s="333" t="s">
        <v>618</v>
      </c>
      <c r="F32" s="333">
        <v>7657000</v>
      </c>
      <c r="G32" s="333">
        <v>28287000</v>
      </c>
      <c r="H32" s="333">
        <v>1</v>
      </c>
      <c r="I32" s="333"/>
      <c r="J32" s="290">
        <v>1</v>
      </c>
    </row>
    <row r="33" spans="2:10" x14ac:dyDescent="0.35">
      <c r="B33" s="333">
        <v>22</v>
      </c>
      <c r="C33" s="333" t="s">
        <v>11</v>
      </c>
      <c r="D33" s="333" t="s">
        <v>78</v>
      </c>
      <c r="E33" s="333" t="s">
        <v>354</v>
      </c>
      <c r="F33" s="333">
        <v>9260000</v>
      </c>
      <c r="G33" s="333">
        <v>17460000</v>
      </c>
      <c r="H33" s="333">
        <v>1</v>
      </c>
      <c r="I33" s="333"/>
      <c r="J33" s="290">
        <v>1</v>
      </c>
    </row>
    <row r="34" spans="2:10" x14ac:dyDescent="0.35">
      <c r="B34" s="333">
        <v>22</v>
      </c>
      <c r="C34" s="333" t="s">
        <v>13</v>
      </c>
      <c r="D34" s="333" t="s">
        <v>647</v>
      </c>
      <c r="E34" s="333" t="s">
        <v>322</v>
      </c>
      <c r="F34" s="333">
        <v>7406000</v>
      </c>
      <c r="G34" s="333">
        <v>61999449.810000002</v>
      </c>
      <c r="H34" s="333">
        <v>1</v>
      </c>
      <c r="I34" s="333"/>
      <c r="J34" s="290">
        <v>1</v>
      </c>
    </row>
    <row r="35" spans="2:10" x14ac:dyDescent="0.35">
      <c r="B35" s="333">
        <v>22</v>
      </c>
      <c r="C35" s="333" t="s">
        <v>64</v>
      </c>
      <c r="D35" s="333" t="s">
        <v>64</v>
      </c>
      <c r="E35" s="333" t="s">
        <v>335</v>
      </c>
      <c r="F35" s="333">
        <v>7993000</v>
      </c>
      <c r="G35" s="333">
        <v>31571000</v>
      </c>
      <c r="H35" s="333">
        <v>1</v>
      </c>
      <c r="I35" s="333"/>
      <c r="J35" s="290">
        <v>1</v>
      </c>
    </row>
    <row r="36" spans="2:10" x14ac:dyDescent="0.35">
      <c r="B36" s="333">
        <v>22</v>
      </c>
      <c r="C36" s="333" t="s">
        <v>86</v>
      </c>
      <c r="D36" s="333" t="s">
        <v>275</v>
      </c>
      <c r="E36" s="333" t="s">
        <v>304</v>
      </c>
      <c r="F36" s="333">
        <v>8539000</v>
      </c>
      <c r="G36" s="333">
        <v>25681000</v>
      </c>
      <c r="H36" s="333">
        <v>1</v>
      </c>
      <c r="I36" s="333"/>
      <c r="J36" s="290">
        <v>1</v>
      </c>
    </row>
    <row r="37" spans="2:10" x14ac:dyDescent="0.35">
      <c r="B37" s="333">
        <v>26</v>
      </c>
      <c r="C37" s="333" t="s">
        <v>84</v>
      </c>
      <c r="D37" s="333" t="s">
        <v>344</v>
      </c>
      <c r="E37" s="333" t="s">
        <v>516</v>
      </c>
      <c r="F37" s="333">
        <v>7825000</v>
      </c>
      <c r="G37" s="333">
        <v>26643738.960000001</v>
      </c>
      <c r="H37" s="333">
        <v>1</v>
      </c>
      <c r="I37" s="333"/>
      <c r="J37" s="290">
        <v>1</v>
      </c>
    </row>
    <row r="38" spans="2:10" x14ac:dyDescent="0.35">
      <c r="B38" s="333">
        <v>26</v>
      </c>
      <c r="C38" s="333" t="s">
        <v>63</v>
      </c>
      <c r="D38" s="333" t="s">
        <v>417</v>
      </c>
      <c r="E38" s="333" t="s">
        <v>417</v>
      </c>
      <c r="F38" s="333">
        <v>6692000</v>
      </c>
      <c r="G38" s="333">
        <v>36979642.289999999</v>
      </c>
      <c r="H38" s="333">
        <v>1</v>
      </c>
      <c r="I38" s="333"/>
      <c r="J38" s="290">
        <v>1</v>
      </c>
    </row>
    <row r="39" spans="2:10" x14ac:dyDescent="0.35">
      <c r="B39" s="333">
        <v>27</v>
      </c>
      <c r="C39" s="333" t="s">
        <v>11</v>
      </c>
      <c r="D39" s="333" t="s">
        <v>11</v>
      </c>
      <c r="E39" s="333" t="s">
        <v>362</v>
      </c>
      <c r="F39" s="333">
        <v>7783000</v>
      </c>
      <c r="G39" s="333">
        <v>40855000</v>
      </c>
      <c r="H39" s="333">
        <v>1</v>
      </c>
      <c r="I39" s="333"/>
      <c r="J39" s="290">
        <v>1</v>
      </c>
    </row>
    <row r="40" spans="2:10" x14ac:dyDescent="0.35">
      <c r="B40" s="333">
        <v>27</v>
      </c>
      <c r="C40" s="333" t="s">
        <v>11</v>
      </c>
      <c r="D40" s="333" t="s">
        <v>85</v>
      </c>
      <c r="E40" s="333" t="s">
        <v>520</v>
      </c>
      <c r="F40" s="333">
        <v>9188000</v>
      </c>
      <c r="G40" s="333">
        <v>37065000</v>
      </c>
      <c r="H40" s="333">
        <v>1</v>
      </c>
      <c r="I40" s="333"/>
      <c r="J40" s="290">
        <v>1</v>
      </c>
    </row>
    <row r="41" spans="2:10" x14ac:dyDescent="0.35">
      <c r="B41" s="333">
        <v>27</v>
      </c>
      <c r="C41" s="333" t="s">
        <v>11</v>
      </c>
      <c r="D41" s="333" t="s">
        <v>70</v>
      </c>
      <c r="E41" s="333" t="s">
        <v>392</v>
      </c>
      <c r="F41" s="333">
        <v>7867000</v>
      </c>
      <c r="G41" s="333">
        <v>53427000</v>
      </c>
      <c r="H41" s="333">
        <v>1</v>
      </c>
      <c r="I41" s="333"/>
      <c r="J41" s="290">
        <v>2</v>
      </c>
    </row>
    <row r="42" spans="2:10" x14ac:dyDescent="0.35">
      <c r="B42" s="333">
        <v>27</v>
      </c>
      <c r="C42" s="333" t="s">
        <v>11</v>
      </c>
      <c r="D42" s="333" t="s">
        <v>78</v>
      </c>
      <c r="E42" s="333" t="s">
        <v>302</v>
      </c>
      <c r="F42" s="333">
        <v>9267000</v>
      </c>
      <c r="G42" s="333">
        <v>18523000</v>
      </c>
      <c r="H42" s="333">
        <v>1</v>
      </c>
      <c r="I42" s="333"/>
      <c r="J42" s="290">
        <v>1</v>
      </c>
    </row>
    <row r="43" spans="2:10" x14ac:dyDescent="0.35">
      <c r="B43" s="333">
        <v>27</v>
      </c>
      <c r="C43" s="333" t="s">
        <v>11</v>
      </c>
      <c r="D43" s="333" t="s">
        <v>78</v>
      </c>
      <c r="E43" s="333" t="s">
        <v>403</v>
      </c>
      <c r="F43" s="333">
        <v>7448000</v>
      </c>
      <c r="G43" s="333">
        <v>30563000</v>
      </c>
      <c r="H43" s="333">
        <v>1</v>
      </c>
      <c r="I43" s="333"/>
      <c r="J43" s="290">
        <v>1</v>
      </c>
    </row>
    <row r="44" spans="2:10" x14ac:dyDescent="0.35">
      <c r="B44" s="333">
        <v>27</v>
      </c>
      <c r="C44" s="333" t="s">
        <v>12</v>
      </c>
      <c r="D44" s="333" t="s">
        <v>237</v>
      </c>
      <c r="E44" s="333" t="s">
        <v>237</v>
      </c>
      <c r="F44" s="333">
        <v>9221000</v>
      </c>
      <c r="G44" s="333">
        <v>33905000</v>
      </c>
      <c r="H44" s="333">
        <v>1</v>
      </c>
      <c r="I44" s="333"/>
      <c r="J44" s="290">
        <v>1</v>
      </c>
    </row>
    <row r="45" spans="2:10" x14ac:dyDescent="0.35">
      <c r="B45" s="333">
        <v>27</v>
      </c>
      <c r="C45" s="333" t="s">
        <v>13</v>
      </c>
      <c r="D45" s="333" t="s">
        <v>13</v>
      </c>
      <c r="E45" s="333" t="s">
        <v>594</v>
      </c>
      <c r="F45" s="333">
        <v>6902000</v>
      </c>
      <c r="G45" s="333">
        <v>57535000</v>
      </c>
      <c r="H45" s="333">
        <v>1</v>
      </c>
      <c r="I45" s="333"/>
      <c r="J45" s="290">
        <v>2</v>
      </c>
    </row>
    <row r="46" spans="2:10" x14ac:dyDescent="0.35">
      <c r="B46" s="333">
        <v>27</v>
      </c>
      <c r="C46" s="333" t="s">
        <v>63</v>
      </c>
      <c r="D46" s="333" t="s">
        <v>276</v>
      </c>
      <c r="E46" s="333" t="s">
        <v>276</v>
      </c>
      <c r="F46" s="333">
        <v>9267000</v>
      </c>
      <c r="G46" s="333">
        <v>33631000</v>
      </c>
      <c r="H46" s="333">
        <v>1</v>
      </c>
      <c r="I46" s="333"/>
      <c r="J46" s="290">
        <v>1</v>
      </c>
    </row>
    <row r="47" spans="2:10" x14ac:dyDescent="0.35">
      <c r="B47" s="333">
        <v>27</v>
      </c>
      <c r="C47" s="333" t="s">
        <v>63</v>
      </c>
      <c r="D47" s="333" t="s">
        <v>73</v>
      </c>
      <c r="E47" s="333" t="s">
        <v>421</v>
      </c>
      <c r="F47" s="333">
        <v>7867000</v>
      </c>
      <c r="G47" s="333">
        <v>48004000</v>
      </c>
      <c r="H47" s="333">
        <v>1</v>
      </c>
      <c r="I47" s="333"/>
      <c r="J47" s="290">
        <v>1</v>
      </c>
    </row>
    <row r="48" spans="2:10" x14ac:dyDescent="0.35">
      <c r="B48" s="333">
        <v>27</v>
      </c>
      <c r="C48" s="333" t="s">
        <v>64</v>
      </c>
      <c r="D48" s="333" t="s">
        <v>64</v>
      </c>
      <c r="E48" s="333" t="s">
        <v>350</v>
      </c>
      <c r="F48" s="333">
        <v>9001000</v>
      </c>
      <c r="G48" s="333">
        <v>22664000</v>
      </c>
      <c r="H48" s="333">
        <v>1</v>
      </c>
      <c r="I48" s="333"/>
      <c r="J48" s="290">
        <v>1</v>
      </c>
    </row>
    <row r="49" spans="2:10" x14ac:dyDescent="0.35">
      <c r="B49" s="333">
        <v>28</v>
      </c>
      <c r="C49" s="333" t="s">
        <v>11</v>
      </c>
      <c r="D49" s="333" t="s">
        <v>85</v>
      </c>
      <c r="E49" s="333" t="s">
        <v>277</v>
      </c>
      <c r="F49" s="333">
        <v>9182000</v>
      </c>
      <c r="G49" s="333">
        <v>18645072.68</v>
      </c>
      <c r="H49" s="333">
        <v>1</v>
      </c>
      <c r="I49" s="333"/>
      <c r="J49" s="290">
        <v>4</v>
      </c>
    </row>
    <row r="50" spans="2:10" x14ac:dyDescent="0.35">
      <c r="B50" s="333">
        <v>28</v>
      </c>
      <c r="C50" s="333" t="s">
        <v>11</v>
      </c>
      <c r="D50" s="333" t="s">
        <v>338</v>
      </c>
      <c r="E50" s="333" t="s">
        <v>338</v>
      </c>
      <c r="F50" s="333">
        <v>9043000</v>
      </c>
      <c r="G50" s="333">
        <v>24098365.550000001</v>
      </c>
      <c r="H50" s="333">
        <v>1</v>
      </c>
      <c r="I50" s="333"/>
      <c r="J50" s="290">
        <v>1</v>
      </c>
    </row>
    <row r="51" spans="2:10" x14ac:dyDescent="0.35">
      <c r="B51" s="333">
        <v>28</v>
      </c>
      <c r="C51" s="333" t="s">
        <v>63</v>
      </c>
      <c r="D51" s="333" t="s">
        <v>357</v>
      </c>
      <c r="E51" s="333" t="s">
        <v>357</v>
      </c>
      <c r="F51" s="333">
        <v>4650000</v>
      </c>
      <c r="G51" s="333">
        <v>9606012.5150000006</v>
      </c>
      <c r="H51" s="333">
        <v>2</v>
      </c>
      <c r="I51" s="333"/>
      <c r="J51" s="290">
        <v>1</v>
      </c>
    </row>
    <row r="52" spans="2:10" x14ac:dyDescent="0.35">
      <c r="B52" s="333">
        <v>87</v>
      </c>
      <c r="C52" s="333" t="s">
        <v>84</v>
      </c>
      <c r="D52" s="333" t="s">
        <v>90</v>
      </c>
      <c r="E52" s="333" t="s">
        <v>69</v>
      </c>
      <c r="F52" s="333">
        <v>8245000</v>
      </c>
      <c r="G52" s="333">
        <v>17304121.460000001</v>
      </c>
      <c r="H52" s="333">
        <v>1</v>
      </c>
      <c r="I52" s="333"/>
      <c r="J52" s="290">
        <v>1</v>
      </c>
    </row>
    <row r="53" spans="2:10" x14ac:dyDescent="0.35">
      <c r="B53" s="333">
        <v>87</v>
      </c>
      <c r="C53" s="333" t="s">
        <v>11</v>
      </c>
      <c r="D53" s="333" t="s">
        <v>78</v>
      </c>
      <c r="E53" s="333" t="s">
        <v>302</v>
      </c>
      <c r="F53" s="333">
        <v>8833000</v>
      </c>
      <c r="G53" s="333">
        <v>26268668.149999999</v>
      </c>
      <c r="H53" s="333">
        <v>1</v>
      </c>
      <c r="I53" s="333"/>
      <c r="J53" s="290">
        <v>1</v>
      </c>
    </row>
    <row r="54" spans="2:10" ht="18" customHeight="1" x14ac:dyDescent="0.35">
      <c r="B54" s="333">
        <v>87</v>
      </c>
      <c r="C54" s="333" t="s">
        <v>13</v>
      </c>
      <c r="D54" s="333" t="s">
        <v>637</v>
      </c>
      <c r="E54" s="333" t="s">
        <v>473</v>
      </c>
      <c r="F54" s="333">
        <v>8371000</v>
      </c>
      <c r="G54" s="333">
        <v>43575870.799999997</v>
      </c>
      <c r="H54" s="333">
        <v>1</v>
      </c>
      <c r="I54" s="333"/>
      <c r="J54" s="290">
        <v>1</v>
      </c>
    </row>
    <row r="55" spans="2:10" x14ac:dyDescent="0.35">
      <c r="B55" s="333">
        <v>87</v>
      </c>
      <c r="C55" s="333" t="s">
        <v>64</v>
      </c>
      <c r="D55" s="333" t="s">
        <v>64</v>
      </c>
      <c r="E55" s="333" t="s">
        <v>329</v>
      </c>
      <c r="F55" s="333">
        <v>8623000</v>
      </c>
      <c r="G55" s="333">
        <v>19164402.059999999</v>
      </c>
      <c r="H55" s="333">
        <v>1</v>
      </c>
      <c r="I55" s="333"/>
      <c r="J55" s="290">
        <v>1</v>
      </c>
    </row>
    <row r="56" spans="2:10" x14ac:dyDescent="0.35">
      <c r="B56" s="333">
        <v>87</v>
      </c>
      <c r="C56" s="333" t="s">
        <v>64</v>
      </c>
      <c r="D56" s="333" t="s">
        <v>74</v>
      </c>
      <c r="E56" s="333" t="s">
        <v>359</v>
      </c>
      <c r="F56" s="333">
        <v>9267000</v>
      </c>
      <c r="G56" s="333">
        <v>9605975</v>
      </c>
      <c r="H56" s="333">
        <v>1</v>
      </c>
      <c r="I56" s="333"/>
      <c r="J56" s="290">
        <v>1</v>
      </c>
    </row>
    <row r="57" spans="2:10" x14ac:dyDescent="0.35">
      <c r="B57" s="333">
        <v>92</v>
      </c>
      <c r="C57" s="333" t="s">
        <v>84</v>
      </c>
      <c r="D57" s="333" t="s">
        <v>425</v>
      </c>
      <c r="E57" s="333" t="s">
        <v>642</v>
      </c>
      <c r="F57" s="333">
        <v>9241000</v>
      </c>
      <c r="G57" s="333">
        <v>9523000</v>
      </c>
      <c r="H57" s="333">
        <v>1</v>
      </c>
      <c r="I57" s="333"/>
      <c r="J57" s="290">
        <v>1</v>
      </c>
    </row>
    <row r="58" spans="2:10" x14ac:dyDescent="0.35">
      <c r="B58" s="333">
        <v>93</v>
      </c>
      <c r="C58" s="333" t="s">
        <v>84</v>
      </c>
      <c r="D58" s="333" t="s">
        <v>84</v>
      </c>
      <c r="E58" s="333" t="s">
        <v>597</v>
      </c>
      <c r="F58" s="333">
        <v>9286000</v>
      </c>
      <c r="G58" s="333">
        <v>9550471.1500000004</v>
      </c>
      <c r="H58" s="333">
        <v>1</v>
      </c>
      <c r="I58" s="333"/>
      <c r="J58" s="290">
        <v>1</v>
      </c>
    </row>
    <row r="59" spans="2:10" x14ac:dyDescent="0.35">
      <c r="B59" s="333">
        <v>93</v>
      </c>
      <c r="C59" s="333" t="s">
        <v>84</v>
      </c>
      <c r="D59" s="333" t="s">
        <v>344</v>
      </c>
      <c r="E59" s="333" t="s">
        <v>654</v>
      </c>
      <c r="F59" s="333">
        <v>6566000</v>
      </c>
      <c r="G59" s="333">
        <v>31300000</v>
      </c>
      <c r="H59" s="333">
        <v>1</v>
      </c>
      <c r="I59" s="333"/>
      <c r="J59" s="290">
        <v>1</v>
      </c>
    </row>
    <row r="60" spans="2:10" x14ac:dyDescent="0.35">
      <c r="B60" s="333">
        <v>93</v>
      </c>
      <c r="C60" s="333" t="s">
        <v>84</v>
      </c>
      <c r="D60" s="333" t="s">
        <v>77</v>
      </c>
      <c r="E60" s="333" t="s">
        <v>518</v>
      </c>
      <c r="F60" s="333">
        <v>7783000</v>
      </c>
      <c r="G60" s="333">
        <v>29450000</v>
      </c>
      <c r="H60" s="333">
        <v>1</v>
      </c>
      <c r="I60" s="333"/>
      <c r="J60" s="290">
        <v>1</v>
      </c>
    </row>
    <row r="61" spans="2:10" x14ac:dyDescent="0.35">
      <c r="B61" s="333">
        <v>93</v>
      </c>
      <c r="C61" s="333" t="s">
        <v>84</v>
      </c>
      <c r="D61" s="333" t="s">
        <v>90</v>
      </c>
      <c r="E61" s="333" t="s">
        <v>331</v>
      </c>
      <c r="F61" s="333">
        <v>9234000</v>
      </c>
      <c r="G61" s="333">
        <v>22052348.25</v>
      </c>
      <c r="H61" s="333">
        <v>1</v>
      </c>
      <c r="I61" s="333"/>
      <c r="J61" s="290">
        <v>2</v>
      </c>
    </row>
    <row r="62" spans="2:10" x14ac:dyDescent="0.35">
      <c r="B62" s="333">
        <v>93</v>
      </c>
      <c r="C62" s="333" t="s">
        <v>84</v>
      </c>
      <c r="D62" s="333" t="s">
        <v>90</v>
      </c>
      <c r="E62" s="333" t="s">
        <v>341</v>
      </c>
      <c r="F62" s="333">
        <v>8707000</v>
      </c>
      <c r="G62" s="333">
        <v>16700000</v>
      </c>
      <c r="H62" s="333">
        <v>1</v>
      </c>
      <c r="I62" s="333"/>
      <c r="J62" s="290">
        <v>1</v>
      </c>
    </row>
    <row r="63" spans="2:10" x14ac:dyDescent="0.35">
      <c r="B63" s="333">
        <v>93</v>
      </c>
      <c r="C63" s="333" t="s">
        <v>84</v>
      </c>
      <c r="D63" s="333" t="s">
        <v>90</v>
      </c>
      <c r="E63" s="333" t="s">
        <v>69</v>
      </c>
      <c r="F63" s="333">
        <v>9300000</v>
      </c>
      <c r="G63" s="333">
        <v>9600000</v>
      </c>
      <c r="H63" s="333">
        <v>1</v>
      </c>
      <c r="I63" s="333"/>
      <c r="J63" s="290">
        <v>1</v>
      </c>
    </row>
    <row r="64" spans="2:10" x14ac:dyDescent="0.35">
      <c r="B64" s="333">
        <v>93</v>
      </c>
      <c r="C64" s="333" t="s">
        <v>84</v>
      </c>
      <c r="D64" s="333" t="s">
        <v>90</v>
      </c>
      <c r="E64" s="333" t="s">
        <v>322</v>
      </c>
      <c r="F64" s="333">
        <v>11055500</v>
      </c>
      <c r="G64" s="333">
        <v>12000000</v>
      </c>
      <c r="H64" s="333">
        <v>2</v>
      </c>
      <c r="I64" s="333"/>
      <c r="J64" s="290">
        <v>1</v>
      </c>
    </row>
    <row r="65" spans="2:10" x14ac:dyDescent="0.35">
      <c r="B65" s="333">
        <v>93</v>
      </c>
      <c r="C65" s="333" t="s">
        <v>84</v>
      </c>
      <c r="D65" s="333" t="s">
        <v>90</v>
      </c>
      <c r="E65" s="333" t="s">
        <v>388</v>
      </c>
      <c r="F65" s="333">
        <v>9201000</v>
      </c>
      <c r="G65" s="333">
        <v>16600000</v>
      </c>
      <c r="H65" s="333">
        <v>1</v>
      </c>
      <c r="I65" s="333"/>
      <c r="J65" s="290">
        <v>1</v>
      </c>
    </row>
    <row r="66" spans="2:10" x14ac:dyDescent="0.35">
      <c r="B66" s="333">
        <v>93</v>
      </c>
      <c r="C66" s="333" t="s">
        <v>84</v>
      </c>
      <c r="D66" s="333" t="s">
        <v>90</v>
      </c>
      <c r="E66" s="333" t="s">
        <v>360</v>
      </c>
      <c r="F66" s="333">
        <v>9085000</v>
      </c>
      <c r="G66" s="333">
        <v>21198255.379999999</v>
      </c>
      <c r="H66" s="333">
        <v>1</v>
      </c>
      <c r="I66" s="333"/>
      <c r="J66" s="290">
        <v>1</v>
      </c>
    </row>
    <row r="67" spans="2:10" x14ac:dyDescent="0.35">
      <c r="B67" s="333">
        <v>93</v>
      </c>
      <c r="C67" s="333" t="s">
        <v>11</v>
      </c>
      <c r="D67" s="333" t="s">
        <v>11</v>
      </c>
      <c r="E67" s="333" t="s">
        <v>472</v>
      </c>
      <c r="F67" s="333">
        <v>13778000</v>
      </c>
      <c r="G67" s="333">
        <v>14278487.779999999</v>
      </c>
      <c r="H67" s="333">
        <v>1</v>
      </c>
      <c r="I67" s="333"/>
      <c r="J67" s="290">
        <v>1</v>
      </c>
    </row>
    <row r="68" spans="2:10" x14ac:dyDescent="0.35">
      <c r="B68" s="333">
        <v>93</v>
      </c>
      <c r="C68" s="333" t="s">
        <v>11</v>
      </c>
      <c r="D68" s="333" t="s">
        <v>85</v>
      </c>
      <c r="E68" s="333" t="s">
        <v>379</v>
      </c>
      <c r="F68" s="333">
        <v>8833000</v>
      </c>
      <c r="G68" s="333">
        <v>9233500.6899999995</v>
      </c>
      <c r="H68" s="333">
        <v>1</v>
      </c>
      <c r="I68" s="333"/>
      <c r="J68" s="290">
        <v>1</v>
      </c>
    </row>
    <row r="69" spans="2:10" x14ac:dyDescent="0.35">
      <c r="B69" s="333">
        <v>93</v>
      </c>
      <c r="C69" s="333" t="s">
        <v>11</v>
      </c>
      <c r="D69" s="333" t="s">
        <v>85</v>
      </c>
      <c r="E69" s="333" t="s">
        <v>399</v>
      </c>
      <c r="F69" s="333">
        <v>9127000</v>
      </c>
      <c r="G69" s="333">
        <v>23505677.57</v>
      </c>
      <c r="H69" s="333">
        <v>1</v>
      </c>
      <c r="I69" s="333"/>
      <c r="J69" s="290">
        <v>1</v>
      </c>
    </row>
    <row r="70" spans="2:10" x14ac:dyDescent="0.35">
      <c r="B70" s="333">
        <v>93</v>
      </c>
      <c r="C70" s="333" t="s">
        <v>11</v>
      </c>
      <c r="D70" s="333" t="s">
        <v>85</v>
      </c>
      <c r="E70" s="333" t="s">
        <v>284</v>
      </c>
      <c r="F70" s="333">
        <v>8644000</v>
      </c>
      <c r="G70" s="333">
        <v>29496984.574999999</v>
      </c>
      <c r="H70" s="333">
        <v>2</v>
      </c>
      <c r="I70" s="333"/>
      <c r="J70" s="290">
        <v>1</v>
      </c>
    </row>
    <row r="71" spans="2:10" x14ac:dyDescent="0.35">
      <c r="B71" s="333">
        <v>93</v>
      </c>
      <c r="C71" s="333" t="s">
        <v>11</v>
      </c>
      <c r="D71" s="333" t="s">
        <v>85</v>
      </c>
      <c r="E71" s="333" t="s">
        <v>364</v>
      </c>
      <c r="F71" s="333">
        <v>9247000</v>
      </c>
      <c r="G71" s="333">
        <v>9600000</v>
      </c>
      <c r="H71" s="333">
        <v>1</v>
      </c>
      <c r="I71" s="333"/>
      <c r="J71" s="290">
        <v>2</v>
      </c>
    </row>
    <row r="72" spans="2:10" x14ac:dyDescent="0.35">
      <c r="B72" s="333">
        <v>93</v>
      </c>
      <c r="C72" s="333" t="s">
        <v>11</v>
      </c>
      <c r="D72" s="333" t="s">
        <v>85</v>
      </c>
      <c r="E72" s="333" t="s">
        <v>546</v>
      </c>
      <c r="F72" s="333">
        <v>6860000</v>
      </c>
      <c r="G72" s="333">
        <v>25242263.149999999</v>
      </c>
      <c r="H72" s="333">
        <v>1</v>
      </c>
      <c r="I72" s="333"/>
      <c r="J72" s="290">
        <v>2</v>
      </c>
    </row>
    <row r="73" spans="2:10" x14ac:dyDescent="0.35">
      <c r="B73" s="333">
        <v>93</v>
      </c>
      <c r="C73" s="333" t="s">
        <v>11</v>
      </c>
      <c r="D73" s="333" t="s">
        <v>85</v>
      </c>
      <c r="E73" s="333" t="s">
        <v>520</v>
      </c>
      <c r="F73" s="333">
        <v>6608000</v>
      </c>
      <c r="G73" s="333">
        <v>12601626.1</v>
      </c>
      <c r="H73" s="333">
        <v>1</v>
      </c>
      <c r="I73" s="333"/>
      <c r="J73" s="290">
        <v>1</v>
      </c>
    </row>
    <row r="74" spans="2:10" x14ac:dyDescent="0.35">
      <c r="B74" s="333">
        <v>93</v>
      </c>
      <c r="C74" s="333" t="s">
        <v>11</v>
      </c>
      <c r="D74" s="333" t="s">
        <v>70</v>
      </c>
      <c r="E74" s="333" t="s">
        <v>618</v>
      </c>
      <c r="F74" s="333">
        <v>7447500</v>
      </c>
      <c r="G74" s="333">
        <v>32300643.989999998</v>
      </c>
      <c r="H74" s="333">
        <v>2</v>
      </c>
      <c r="I74" s="333"/>
      <c r="J74" s="290">
        <v>1</v>
      </c>
    </row>
    <row r="75" spans="2:10" x14ac:dyDescent="0.35">
      <c r="B75" s="333">
        <v>93</v>
      </c>
      <c r="C75" s="333" t="s">
        <v>11</v>
      </c>
      <c r="D75" s="333" t="s">
        <v>70</v>
      </c>
      <c r="E75" s="333" t="s">
        <v>392</v>
      </c>
      <c r="F75" s="333">
        <v>9214000</v>
      </c>
      <c r="G75" s="333">
        <v>24200000</v>
      </c>
      <c r="H75" s="333">
        <v>1</v>
      </c>
      <c r="I75" s="333"/>
      <c r="J75" s="290">
        <v>2</v>
      </c>
    </row>
    <row r="76" spans="2:10" x14ac:dyDescent="0.35">
      <c r="B76" s="333">
        <v>93</v>
      </c>
      <c r="C76" s="333" t="s">
        <v>11</v>
      </c>
      <c r="D76" s="333" t="s">
        <v>365</v>
      </c>
      <c r="E76" s="333" t="s">
        <v>365</v>
      </c>
      <c r="F76" s="333">
        <v>8184000</v>
      </c>
      <c r="G76" s="333">
        <v>21450664.254999999</v>
      </c>
      <c r="H76" s="333">
        <v>2</v>
      </c>
      <c r="I76" s="333"/>
      <c r="J76" s="290">
        <v>1</v>
      </c>
    </row>
    <row r="77" spans="2:10" x14ac:dyDescent="0.35">
      <c r="B77" s="333">
        <v>93</v>
      </c>
      <c r="C77" s="333" t="s">
        <v>11</v>
      </c>
      <c r="D77" s="333" t="s">
        <v>365</v>
      </c>
      <c r="E77" s="333" t="s">
        <v>379</v>
      </c>
      <c r="F77" s="333">
        <v>8665000</v>
      </c>
      <c r="G77" s="333">
        <v>30748162.879999999</v>
      </c>
      <c r="H77" s="333">
        <v>1</v>
      </c>
      <c r="I77" s="333"/>
      <c r="J77" s="290">
        <v>1</v>
      </c>
    </row>
    <row r="78" spans="2:10" x14ac:dyDescent="0.35">
      <c r="B78" s="333">
        <v>93</v>
      </c>
      <c r="C78" s="333" t="s">
        <v>11</v>
      </c>
      <c r="D78" s="333" t="s">
        <v>345</v>
      </c>
      <c r="E78" s="333" t="s">
        <v>340</v>
      </c>
      <c r="F78" s="333">
        <v>8581000</v>
      </c>
      <c r="G78" s="333">
        <v>9600000</v>
      </c>
      <c r="H78" s="333">
        <v>1</v>
      </c>
      <c r="I78" s="333"/>
      <c r="J78" s="290">
        <v>1</v>
      </c>
    </row>
    <row r="79" spans="2:10" x14ac:dyDescent="0.35">
      <c r="B79" s="333">
        <v>93</v>
      </c>
      <c r="C79" s="333" t="s">
        <v>11</v>
      </c>
      <c r="D79" s="333" t="s">
        <v>338</v>
      </c>
      <c r="E79" s="333" t="s">
        <v>338</v>
      </c>
      <c r="F79" s="333">
        <v>9085000</v>
      </c>
      <c r="G79" s="333">
        <v>23568000</v>
      </c>
      <c r="H79" s="333">
        <v>1</v>
      </c>
      <c r="I79" s="333"/>
      <c r="J79" s="290">
        <v>5</v>
      </c>
    </row>
    <row r="80" spans="2:10" x14ac:dyDescent="0.35">
      <c r="B80" s="333">
        <v>93</v>
      </c>
      <c r="C80" s="333" t="s">
        <v>11</v>
      </c>
      <c r="D80" s="333" t="s">
        <v>338</v>
      </c>
      <c r="E80" s="333" t="s">
        <v>418</v>
      </c>
      <c r="F80" s="333">
        <v>9280000</v>
      </c>
      <c r="G80" s="333">
        <v>23510000</v>
      </c>
      <c r="H80" s="333">
        <v>1</v>
      </c>
      <c r="I80" s="333"/>
      <c r="J80" s="290">
        <v>1</v>
      </c>
    </row>
    <row r="81" spans="2:10" x14ac:dyDescent="0.35">
      <c r="B81" s="333">
        <v>93</v>
      </c>
      <c r="C81" s="333" t="s">
        <v>11</v>
      </c>
      <c r="D81" s="333" t="s">
        <v>78</v>
      </c>
      <c r="E81" s="333" t="s">
        <v>354</v>
      </c>
      <c r="F81" s="333">
        <v>8683000</v>
      </c>
      <c r="G81" s="333">
        <v>27981869.309999999</v>
      </c>
      <c r="H81" s="333">
        <v>2</v>
      </c>
      <c r="I81" s="333"/>
      <c r="J81" s="290">
        <v>3</v>
      </c>
    </row>
    <row r="82" spans="2:10" x14ac:dyDescent="0.35">
      <c r="B82" s="333">
        <v>93</v>
      </c>
      <c r="C82" s="333" t="s">
        <v>11</v>
      </c>
      <c r="D82" s="333" t="s">
        <v>78</v>
      </c>
      <c r="E82" s="333" t="s">
        <v>79</v>
      </c>
      <c r="F82" s="333">
        <v>8876500</v>
      </c>
      <c r="G82" s="333">
        <v>20695111.344999999</v>
      </c>
      <c r="H82" s="333">
        <v>2</v>
      </c>
      <c r="I82" s="333"/>
      <c r="J82" s="290">
        <v>2</v>
      </c>
    </row>
    <row r="83" spans="2:10" x14ac:dyDescent="0.35">
      <c r="B83" s="333">
        <v>93</v>
      </c>
      <c r="C83" s="333" t="s">
        <v>11</v>
      </c>
      <c r="D83" s="333" t="s">
        <v>78</v>
      </c>
      <c r="E83" s="333" t="s">
        <v>83</v>
      </c>
      <c r="F83" s="333">
        <v>9241000</v>
      </c>
      <c r="G83" s="333">
        <v>21733762.329999998</v>
      </c>
      <c r="H83" s="333">
        <v>1</v>
      </c>
      <c r="I83" s="333"/>
      <c r="J83" s="290">
        <v>1</v>
      </c>
    </row>
    <row r="84" spans="2:10" x14ac:dyDescent="0.35">
      <c r="B84" s="333">
        <v>93</v>
      </c>
      <c r="C84" s="333" t="s">
        <v>11</v>
      </c>
      <c r="D84" s="333" t="s">
        <v>78</v>
      </c>
      <c r="E84" s="333" t="s">
        <v>366</v>
      </c>
      <c r="F84" s="333">
        <v>9267000</v>
      </c>
      <c r="G84" s="333">
        <v>19698375.760000002</v>
      </c>
      <c r="H84" s="333">
        <v>1</v>
      </c>
      <c r="I84" s="333"/>
      <c r="J84" s="290">
        <v>1</v>
      </c>
    </row>
    <row r="85" spans="2:10" x14ac:dyDescent="0.35">
      <c r="B85" s="333">
        <v>93</v>
      </c>
      <c r="C85" s="333" t="s">
        <v>11</v>
      </c>
      <c r="D85" s="333" t="s">
        <v>78</v>
      </c>
      <c r="E85" s="333" t="s">
        <v>369</v>
      </c>
      <c r="F85" s="333">
        <v>8917000</v>
      </c>
      <c r="G85" s="333">
        <v>18879493.5</v>
      </c>
      <c r="H85" s="333">
        <v>2</v>
      </c>
      <c r="I85" s="333"/>
      <c r="J85" s="290">
        <v>2</v>
      </c>
    </row>
    <row r="86" spans="2:10" x14ac:dyDescent="0.35">
      <c r="B86" s="333">
        <v>93</v>
      </c>
      <c r="C86" s="333" t="s">
        <v>11</v>
      </c>
      <c r="D86" s="333" t="s">
        <v>78</v>
      </c>
      <c r="E86" s="333" t="s">
        <v>377</v>
      </c>
      <c r="F86" s="333">
        <v>5938750</v>
      </c>
      <c r="G86" s="333">
        <v>23395464.565000001</v>
      </c>
      <c r="H86" s="333">
        <v>4</v>
      </c>
      <c r="I86" s="333"/>
      <c r="J86" s="290">
        <v>1</v>
      </c>
    </row>
    <row r="87" spans="2:10" x14ac:dyDescent="0.35">
      <c r="B87" s="333">
        <v>93</v>
      </c>
      <c r="C87" s="333" t="s">
        <v>11</v>
      </c>
      <c r="D87" s="333" t="s">
        <v>78</v>
      </c>
      <c r="E87" s="333" t="s">
        <v>403</v>
      </c>
      <c r="F87" s="333">
        <v>9293000</v>
      </c>
      <c r="G87" s="333">
        <v>20405000</v>
      </c>
      <c r="H87" s="333">
        <v>1</v>
      </c>
      <c r="I87" s="333"/>
      <c r="J87" s="290">
        <v>1</v>
      </c>
    </row>
    <row r="88" spans="2:10" x14ac:dyDescent="0.35">
      <c r="B88" s="333">
        <v>93</v>
      </c>
      <c r="C88" s="333" t="s">
        <v>11</v>
      </c>
      <c r="D88" s="333" t="s">
        <v>78</v>
      </c>
      <c r="E88" s="333" t="s">
        <v>367</v>
      </c>
      <c r="F88" s="333">
        <v>7490000</v>
      </c>
      <c r="G88" s="333">
        <v>27535000</v>
      </c>
      <c r="H88" s="333">
        <v>1</v>
      </c>
      <c r="I88" s="333"/>
      <c r="J88" s="290">
        <v>1</v>
      </c>
    </row>
    <row r="89" spans="2:10" x14ac:dyDescent="0.35">
      <c r="B89" s="333">
        <v>93</v>
      </c>
      <c r="C89" s="333" t="s">
        <v>11</v>
      </c>
      <c r="D89" s="333" t="s">
        <v>447</v>
      </c>
      <c r="E89" s="333" t="s">
        <v>322</v>
      </c>
      <c r="F89" s="333">
        <v>8749000</v>
      </c>
      <c r="G89" s="333">
        <v>30700000</v>
      </c>
      <c r="H89" s="333">
        <v>1</v>
      </c>
      <c r="I89" s="333"/>
      <c r="J89" s="290">
        <v>1</v>
      </c>
    </row>
    <row r="90" spans="2:10" x14ac:dyDescent="0.35">
      <c r="B90" s="333">
        <v>93</v>
      </c>
      <c r="C90" s="333" t="s">
        <v>11</v>
      </c>
      <c r="D90" s="333" t="s">
        <v>278</v>
      </c>
      <c r="E90" s="333" t="s">
        <v>278</v>
      </c>
      <c r="F90" s="333">
        <v>9175000</v>
      </c>
      <c r="G90" s="333">
        <v>17355000</v>
      </c>
      <c r="H90" s="333">
        <v>1</v>
      </c>
      <c r="I90" s="333"/>
      <c r="J90" s="290">
        <v>1</v>
      </c>
    </row>
    <row r="91" spans="2:10" x14ac:dyDescent="0.35">
      <c r="B91" s="333">
        <v>93</v>
      </c>
      <c r="C91" s="333" t="s">
        <v>12</v>
      </c>
      <c r="D91" s="333" t="s">
        <v>12</v>
      </c>
      <c r="E91" s="333" t="s">
        <v>435</v>
      </c>
      <c r="F91" s="333">
        <v>6440000</v>
      </c>
      <c r="G91" s="333">
        <v>71500000</v>
      </c>
      <c r="H91" s="333">
        <v>1</v>
      </c>
      <c r="I91" s="333"/>
      <c r="J91" s="290">
        <v>1</v>
      </c>
    </row>
    <row r="92" spans="2:10" x14ac:dyDescent="0.35">
      <c r="B92" s="333">
        <v>93</v>
      </c>
      <c r="C92" s="333" t="s">
        <v>12</v>
      </c>
      <c r="D92" s="333" t="s">
        <v>237</v>
      </c>
      <c r="E92" s="333" t="s">
        <v>237</v>
      </c>
      <c r="F92" s="333">
        <v>13950000</v>
      </c>
      <c r="G92" s="333">
        <v>15400000</v>
      </c>
      <c r="H92" s="333">
        <v>1</v>
      </c>
      <c r="I92" s="333"/>
      <c r="J92" s="290">
        <v>1</v>
      </c>
    </row>
    <row r="93" spans="2:10" x14ac:dyDescent="0.35">
      <c r="B93" s="333">
        <v>93</v>
      </c>
      <c r="C93" s="333" t="s">
        <v>12</v>
      </c>
      <c r="D93" s="333" t="s">
        <v>237</v>
      </c>
      <c r="E93" s="333" t="s">
        <v>347</v>
      </c>
      <c r="F93" s="333">
        <v>6650000</v>
      </c>
      <c r="G93" s="333">
        <v>41400000</v>
      </c>
      <c r="H93" s="333">
        <v>1</v>
      </c>
      <c r="I93" s="333"/>
      <c r="J93" s="290">
        <v>1</v>
      </c>
    </row>
    <row r="94" spans="2:10" x14ac:dyDescent="0.35">
      <c r="B94" s="333">
        <v>93</v>
      </c>
      <c r="C94" s="333" t="s">
        <v>12</v>
      </c>
      <c r="D94" s="333" t="s">
        <v>72</v>
      </c>
      <c r="E94" s="333" t="s">
        <v>72</v>
      </c>
      <c r="F94" s="333">
        <v>13950000</v>
      </c>
      <c r="G94" s="333">
        <v>14200030.17</v>
      </c>
      <c r="H94" s="333">
        <v>1</v>
      </c>
      <c r="I94" s="333"/>
      <c r="J94" s="290">
        <v>8</v>
      </c>
    </row>
    <row r="95" spans="2:10" x14ac:dyDescent="0.35">
      <c r="B95" s="333">
        <v>93</v>
      </c>
      <c r="C95" s="333" t="s">
        <v>13</v>
      </c>
      <c r="D95" s="333" t="s">
        <v>637</v>
      </c>
      <c r="E95" s="333" t="s">
        <v>379</v>
      </c>
      <c r="F95" s="333">
        <v>8875000</v>
      </c>
      <c r="G95" s="333">
        <v>9600000</v>
      </c>
      <c r="H95" s="333">
        <v>1</v>
      </c>
      <c r="I95" s="333"/>
      <c r="J95" s="290">
        <v>1</v>
      </c>
    </row>
    <row r="96" spans="2:10" x14ac:dyDescent="0.35">
      <c r="B96" s="333">
        <v>93</v>
      </c>
      <c r="C96" s="333" t="s">
        <v>13</v>
      </c>
      <c r="D96" s="333" t="s">
        <v>87</v>
      </c>
      <c r="E96" s="333" t="s">
        <v>281</v>
      </c>
      <c r="F96" s="333">
        <v>9300000</v>
      </c>
      <c r="G96" s="333">
        <v>9550000</v>
      </c>
      <c r="H96" s="333">
        <v>1</v>
      </c>
      <c r="I96" s="333"/>
      <c r="J96" s="290">
        <v>1</v>
      </c>
    </row>
    <row r="97" spans="2:10" x14ac:dyDescent="0.35">
      <c r="B97" s="333">
        <v>93</v>
      </c>
      <c r="C97" s="333" t="s">
        <v>63</v>
      </c>
      <c r="D97" s="333" t="s">
        <v>276</v>
      </c>
      <c r="E97" s="333" t="s">
        <v>276</v>
      </c>
      <c r="F97" s="333">
        <v>8539000</v>
      </c>
      <c r="G97" s="333">
        <v>39426941.460000001</v>
      </c>
      <c r="H97" s="333">
        <v>1</v>
      </c>
      <c r="I97" s="333"/>
      <c r="J97" s="290">
        <v>1</v>
      </c>
    </row>
    <row r="98" spans="2:10" x14ac:dyDescent="0.35">
      <c r="B98" s="333">
        <v>93</v>
      </c>
      <c r="C98" s="333" t="s">
        <v>63</v>
      </c>
      <c r="D98" s="333" t="s">
        <v>334</v>
      </c>
      <c r="E98" s="333" t="s">
        <v>428</v>
      </c>
      <c r="F98" s="333">
        <v>9293000</v>
      </c>
      <c r="G98" s="333">
        <v>9550000</v>
      </c>
      <c r="H98" s="333">
        <v>1</v>
      </c>
      <c r="I98" s="333"/>
      <c r="J98" s="290">
        <v>1</v>
      </c>
    </row>
    <row r="99" spans="2:10" x14ac:dyDescent="0.35">
      <c r="B99" s="333">
        <v>93</v>
      </c>
      <c r="C99" s="333" t="s">
        <v>63</v>
      </c>
      <c r="D99" s="333" t="s">
        <v>417</v>
      </c>
      <c r="E99" s="333" t="s">
        <v>417</v>
      </c>
      <c r="F99" s="333">
        <v>6356000</v>
      </c>
      <c r="G99" s="333">
        <v>25700000</v>
      </c>
      <c r="H99" s="333">
        <v>1</v>
      </c>
      <c r="I99" s="333"/>
      <c r="J99" s="290">
        <v>1</v>
      </c>
    </row>
    <row r="100" spans="2:10" x14ac:dyDescent="0.35">
      <c r="B100" s="333">
        <v>93</v>
      </c>
      <c r="C100" s="333" t="s">
        <v>63</v>
      </c>
      <c r="D100" s="333" t="s">
        <v>294</v>
      </c>
      <c r="E100" s="333" t="s">
        <v>441</v>
      </c>
      <c r="F100" s="333">
        <v>8119000</v>
      </c>
      <c r="G100" s="333">
        <v>9750000</v>
      </c>
      <c r="H100" s="333">
        <v>1</v>
      </c>
      <c r="I100" s="333"/>
      <c r="J100" s="290">
        <v>4</v>
      </c>
    </row>
    <row r="101" spans="2:10" x14ac:dyDescent="0.35">
      <c r="B101" s="333">
        <v>93</v>
      </c>
      <c r="C101" s="333" t="s">
        <v>63</v>
      </c>
      <c r="D101" s="333" t="s">
        <v>342</v>
      </c>
      <c r="E101" s="333" t="s">
        <v>342</v>
      </c>
      <c r="F101" s="333">
        <v>9247000</v>
      </c>
      <c r="G101" s="333">
        <v>22530000</v>
      </c>
      <c r="H101" s="333">
        <v>2</v>
      </c>
      <c r="I101" s="333"/>
      <c r="J101" s="290">
        <v>1</v>
      </c>
    </row>
    <row r="102" spans="2:10" x14ac:dyDescent="0.35">
      <c r="B102" s="333">
        <v>93</v>
      </c>
      <c r="C102" s="333" t="s">
        <v>64</v>
      </c>
      <c r="D102" s="333" t="s">
        <v>64</v>
      </c>
      <c r="E102" s="333" t="s">
        <v>634</v>
      </c>
      <c r="F102" s="333">
        <v>9300000</v>
      </c>
      <c r="G102" s="333">
        <v>9600000</v>
      </c>
      <c r="H102" s="333">
        <v>1</v>
      </c>
      <c r="I102" s="333"/>
      <c r="J102" s="290">
        <v>3</v>
      </c>
    </row>
    <row r="103" spans="2:10" x14ac:dyDescent="0.35">
      <c r="B103" s="333">
        <v>93</v>
      </c>
      <c r="C103" s="333" t="s">
        <v>64</v>
      </c>
      <c r="D103" s="333" t="s">
        <v>62</v>
      </c>
      <c r="E103" s="333" t="s">
        <v>336</v>
      </c>
      <c r="F103" s="333">
        <v>9300000</v>
      </c>
      <c r="G103" s="333">
        <v>9450000</v>
      </c>
      <c r="H103" s="333">
        <v>1</v>
      </c>
      <c r="I103" s="333"/>
      <c r="J103" s="290">
        <v>1</v>
      </c>
    </row>
    <row r="104" spans="2:10" x14ac:dyDescent="0.35">
      <c r="B104" s="333">
        <v>93</v>
      </c>
      <c r="C104" s="333" t="s">
        <v>64</v>
      </c>
      <c r="D104" s="333" t="s">
        <v>62</v>
      </c>
      <c r="E104" s="333" t="s">
        <v>352</v>
      </c>
      <c r="F104" s="333">
        <v>13950000</v>
      </c>
      <c r="G104" s="333">
        <v>14250000</v>
      </c>
      <c r="H104" s="333">
        <v>1</v>
      </c>
      <c r="I104" s="333"/>
      <c r="J104" s="290">
        <v>2</v>
      </c>
    </row>
    <row r="105" spans="2:10" x14ac:dyDescent="0.35">
      <c r="B105" s="333">
        <v>93</v>
      </c>
      <c r="C105" s="333" t="s">
        <v>64</v>
      </c>
      <c r="D105" s="333" t="s">
        <v>326</v>
      </c>
      <c r="E105" s="333" t="s">
        <v>385</v>
      </c>
      <c r="F105" s="333">
        <v>6188000</v>
      </c>
      <c r="G105" s="333">
        <v>22520000</v>
      </c>
      <c r="H105" s="333">
        <v>1</v>
      </c>
      <c r="I105" s="333"/>
      <c r="J105" s="290">
        <v>1</v>
      </c>
    </row>
    <row r="106" spans="2:10" x14ac:dyDescent="0.35">
      <c r="B106" s="333">
        <v>93</v>
      </c>
      <c r="C106" s="333" t="s">
        <v>64</v>
      </c>
      <c r="D106" s="333" t="s">
        <v>423</v>
      </c>
      <c r="E106" s="333" t="s">
        <v>539</v>
      </c>
      <c r="F106" s="333">
        <v>8203000</v>
      </c>
      <c r="G106" s="333">
        <v>14703000</v>
      </c>
      <c r="H106" s="333">
        <v>1</v>
      </c>
      <c r="I106" s="333"/>
      <c r="J106" s="290">
        <v>1</v>
      </c>
    </row>
    <row r="107" spans="2:10" x14ac:dyDescent="0.35">
      <c r="B107" s="333">
        <v>93</v>
      </c>
      <c r="C107" s="333" t="s">
        <v>86</v>
      </c>
      <c r="D107" s="333" t="s">
        <v>88</v>
      </c>
      <c r="E107" s="333" t="s">
        <v>282</v>
      </c>
      <c r="F107" s="333">
        <v>8961500</v>
      </c>
      <c r="G107" s="333">
        <v>14175000</v>
      </c>
      <c r="H107" s="333">
        <v>2</v>
      </c>
      <c r="I107" s="333"/>
      <c r="J107" s="290">
        <v>1</v>
      </c>
    </row>
    <row r="108" spans="2:10" x14ac:dyDescent="0.35">
      <c r="B108" s="333">
        <v>93</v>
      </c>
      <c r="C108" s="333" t="s">
        <v>86</v>
      </c>
      <c r="D108" s="333" t="s">
        <v>88</v>
      </c>
      <c r="E108" s="333" t="s">
        <v>66</v>
      </c>
      <c r="F108" s="333">
        <v>9300000</v>
      </c>
      <c r="G108" s="333">
        <v>9650000</v>
      </c>
      <c r="H108" s="333">
        <v>2</v>
      </c>
      <c r="I108" s="333"/>
      <c r="J108" s="290">
        <v>1</v>
      </c>
    </row>
    <row r="109" spans="2:10" x14ac:dyDescent="0.35">
      <c r="B109" s="333">
        <v>93</v>
      </c>
      <c r="C109" s="333" t="s">
        <v>86</v>
      </c>
      <c r="D109" s="333" t="s">
        <v>89</v>
      </c>
      <c r="E109" s="333" t="s">
        <v>415</v>
      </c>
      <c r="F109" s="333">
        <v>8245000</v>
      </c>
      <c r="G109" s="333">
        <v>23992000</v>
      </c>
      <c r="H109" s="333">
        <v>1</v>
      </c>
      <c r="I109" s="333"/>
      <c r="J109" s="290">
        <v>10</v>
      </c>
    </row>
    <row r="110" spans="2:10" x14ac:dyDescent="0.35">
      <c r="B110" s="333">
        <v>94</v>
      </c>
      <c r="C110" s="333" t="s">
        <v>84</v>
      </c>
      <c r="D110" s="333" t="s">
        <v>84</v>
      </c>
      <c r="E110" s="333" t="s">
        <v>615</v>
      </c>
      <c r="F110" s="333">
        <v>6734000</v>
      </c>
      <c r="G110" s="333">
        <v>55255609.340000004</v>
      </c>
      <c r="H110" s="333">
        <v>1</v>
      </c>
      <c r="I110" s="333"/>
      <c r="J110" s="290">
        <v>40</v>
      </c>
    </row>
    <row r="111" spans="2:10" x14ac:dyDescent="0.35">
      <c r="B111" s="333">
        <v>105</v>
      </c>
      <c r="C111" s="333" t="s">
        <v>84</v>
      </c>
      <c r="D111" s="333" t="s">
        <v>90</v>
      </c>
      <c r="E111" s="333" t="s">
        <v>331</v>
      </c>
      <c r="F111" s="333">
        <v>13950000</v>
      </c>
      <c r="G111" s="333">
        <v>14338787.18</v>
      </c>
      <c r="H111" s="333">
        <v>1</v>
      </c>
      <c r="I111" s="333"/>
      <c r="J111" s="290">
        <v>2</v>
      </c>
    </row>
    <row r="112" spans="2:10" x14ac:dyDescent="0.35">
      <c r="B112" s="333">
        <v>105</v>
      </c>
      <c r="C112" s="333" t="s">
        <v>84</v>
      </c>
      <c r="D112" s="333" t="s">
        <v>90</v>
      </c>
      <c r="E112" s="333" t="s">
        <v>353</v>
      </c>
      <c r="F112" s="333">
        <v>13950000</v>
      </c>
      <c r="G112" s="333">
        <v>14338787.18</v>
      </c>
      <c r="H112" s="333">
        <v>1</v>
      </c>
      <c r="I112" s="333"/>
      <c r="J112" s="290">
        <v>2</v>
      </c>
    </row>
    <row r="113" spans="2:10" x14ac:dyDescent="0.35">
      <c r="B113" s="333">
        <v>105</v>
      </c>
      <c r="C113" s="333" t="s">
        <v>64</v>
      </c>
      <c r="D113" s="333" t="s">
        <v>62</v>
      </c>
      <c r="E113" s="333" t="s">
        <v>488</v>
      </c>
      <c r="F113" s="333">
        <v>13950000</v>
      </c>
      <c r="G113" s="333">
        <v>14338787.18</v>
      </c>
      <c r="H113" s="333">
        <v>1</v>
      </c>
      <c r="I113" s="333"/>
      <c r="J113" s="290">
        <v>2</v>
      </c>
    </row>
    <row r="114" spans="2:10" x14ac:dyDescent="0.35">
      <c r="B114" s="333">
        <v>105</v>
      </c>
      <c r="C114" s="333" t="s">
        <v>64</v>
      </c>
      <c r="D114" s="333" t="s">
        <v>74</v>
      </c>
      <c r="E114" s="333" t="s">
        <v>359</v>
      </c>
      <c r="F114" s="333">
        <v>13950000</v>
      </c>
      <c r="G114" s="333">
        <v>14338787.18</v>
      </c>
      <c r="H114" s="333">
        <v>1</v>
      </c>
      <c r="I114" s="333"/>
      <c r="J114" s="290">
        <v>1</v>
      </c>
    </row>
    <row r="115" spans="2:10" x14ac:dyDescent="0.35">
      <c r="B115" s="333">
        <v>116</v>
      </c>
      <c r="C115" s="333" t="s">
        <v>11</v>
      </c>
      <c r="D115" s="333" t="s">
        <v>338</v>
      </c>
      <c r="E115" s="333" t="s">
        <v>338</v>
      </c>
      <c r="F115" s="333">
        <v>13950000</v>
      </c>
      <c r="G115" s="333">
        <v>14200062.119999999</v>
      </c>
      <c r="H115" s="333">
        <v>1</v>
      </c>
      <c r="I115" s="333"/>
      <c r="J115" s="290">
        <v>1</v>
      </c>
    </row>
    <row r="116" spans="2:10" x14ac:dyDescent="0.35">
      <c r="B116" s="333">
        <v>116</v>
      </c>
      <c r="C116" s="333" t="s">
        <v>11</v>
      </c>
      <c r="D116" s="333" t="s">
        <v>78</v>
      </c>
      <c r="E116" s="333" t="s">
        <v>377</v>
      </c>
      <c r="F116" s="333">
        <v>13950000</v>
      </c>
      <c r="G116" s="333">
        <v>14245262.119999999</v>
      </c>
      <c r="H116" s="333">
        <v>2</v>
      </c>
      <c r="I116" s="333"/>
      <c r="J116" s="290">
        <v>1</v>
      </c>
    </row>
    <row r="117" spans="2:10" x14ac:dyDescent="0.35">
      <c r="B117" s="333">
        <v>116</v>
      </c>
      <c r="C117" s="333" t="s">
        <v>11</v>
      </c>
      <c r="D117" s="333" t="s">
        <v>71</v>
      </c>
      <c r="E117" s="333" t="s">
        <v>405</v>
      </c>
      <c r="F117" s="333">
        <v>9300000</v>
      </c>
      <c r="G117" s="333">
        <v>9466708.0800000001</v>
      </c>
      <c r="H117" s="333">
        <v>1</v>
      </c>
      <c r="I117" s="333"/>
      <c r="J117" s="290">
        <v>1</v>
      </c>
    </row>
    <row r="118" spans="2:10" x14ac:dyDescent="0.35">
      <c r="B118" s="333">
        <v>116</v>
      </c>
      <c r="C118" s="333" t="s">
        <v>64</v>
      </c>
      <c r="D118" s="333" t="s">
        <v>64</v>
      </c>
      <c r="E118" s="333" t="s">
        <v>329</v>
      </c>
      <c r="F118" s="333">
        <v>4650000</v>
      </c>
      <c r="G118" s="333">
        <v>9466708.0800000001</v>
      </c>
      <c r="H118" s="333">
        <v>2</v>
      </c>
      <c r="I118" s="333"/>
      <c r="J118" s="290">
        <v>2</v>
      </c>
    </row>
    <row r="119" spans="2:10" x14ac:dyDescent="0.35">
      <c r="B119" s="333">
        <v>116</v>
      </c>
      <c r="C119" s="333" t="s">
        <v>86</v>
      </c>
      <c r="D119" s="333" t="s">
        <v>270</v>
      </c>
      <c r="E119" s="333" t="s">
        <v>372</v>
      </c>
      <c r="F119" s="333">
        <v>13920000</v>
      </c>
      <c r="G119" s="333">
        <v>14169888.1</v>
      </c>
      <c r="H119" s="333">
        <v>1</v>
      </c>
      <c r="I119" s="333"/>
      <c r="J119" s="290">
        <v>2</v>
      </c>
    </row>
    <row r="120" spans="2:10" x14ac:dyDescent="0.35">
      <c r="B120" s="333">
        <v>117</v>
      </c>
      <c r="C120" s="333" t="s">
        <v>84</v>
      </c>
      <c r="D120" s="333" t="s">
        <v>527</v>
      </c>
      <c r="E120" s="333" t="s">
        <v>305</v>
      </c>
      <c r="F120" s="333">
        <v>9286000</v>
      </c>
      <c r="G120" s="333">
        <v>9511293.75</v>
      </c>
      <c r="H120" s="333">
        <v>1</v>
      </c>
      <c r="I120" s="333"/>
      <c r="J120" s="290">
        <v>1</v>
      </c>
    </row>
    <row r="121" spans="2:10" x14ac:dyDescent="0.35">
      <c r="B121" s="333">
        <v>117</v>
      </c>
      <c r="C121" s="333" t="s">
        <v>11</v>
      </c>
      <c r="D121" s="333" t="s">
        <v>356</v>
      </c>
      <c r="E121" s="333" t="s">
        <v>84</v>
      </c>
      <c r="F121" s="333">
        <v>13950000</v>
      </c>
      <c r="G121" s="333">
        <v>14258868.15</v>
      </c>
      <c r="H121" s="333">
        <v>1</v>
      </c>
      <c r="I121" s="333"/>
    </row>
    <row r="122" spans="2:10" x14ac:dyDescent="0.35">
      <c r="B122" s="333">
        <v>117</v>
      </c>
      <c r="C122" s="333" t="s">
        <v>11</v>
      </c>
      <c r="D122" s="333" t="s">
        <v>365</v>
      </c>
      <c r="E122" s="333" t="s">
        <v>379</v>
      </c>
      <c r="F122" s="333">
        <v>8959000</v>
      </c>
      <c r="G122" s="333">
        <v>9551293.75</v>
      </c>
      <c r="H122" s="333">
        <v>1</v>
      </c>
      <c r="I122" s="333"/>
    </row>
    <row r="123" spans="2:10" x14ac:dyDescent="0.35">
      <c r="B123" s="333">
        <v>117</v>
      </c>
      <c r="C123" s="333" t="s">
        <v>11</v>
      </c>
      <c r="D123" s="333" t="s">
        <v>447</v>
      </c>
      <c r="E123" s="333" t="s">
        <v>521</v>
      </c>
      <c r="F123" s="333">
        <v>13950000</v>
      </c>
      <c r="G123" s="333">
        <v>14283743.15</v>
      </c>
      <c r="H123" s="333">
        <v>1</v>
      </c>
      <c r="I123" s="333"/>
    </row>
    <row r="124" spans="2:10" x14ac:dyDescent="0.35">
      <c r="B124" s="333">
        <v>117</v>
      </c>
      <c r="C124" s="333" t="s">
        <v>13</v>
      </c>
      <c r="D124" s="333" t="s">
        <v>13</v>
      </c>
      <c r="E124" s="333" t="s">
        <v>594</v>
      </c>
      <c r="F124" s="333">
        <v>9280000</v>
      </c>
      <c r="G124" s="333">
        <v>9511293.75</v>
      </c>
      <c r="H124" s="333">
        <v>1</v>
      </c>
      <c r="I124" s="333"/>
    </row>
    <row r="125" spans="2:10" x14ac:dyDescent="0.35">
      <c r="B125" s="333">
        <v>117</v>
      </c>
      <c r="C125" s="333" t="s">
        <v>63</v>
      </c>
      <c r="D125" s="333" t="s">
        <v>355</v>
      </c>
      <c r="E125" s="333" t="s">
        <v>459</v>
      </c>
      <c r="F125" s="333">
        <v>13950000</v>
      </c>
      <c r="G125" s="333">
        <v>14283743.15</v>
      </c>
      <c r="H125" s="333">
        <v>1</v>
      </c>
      <c r="I125" s="333"/>
    </row>
    <row r="126" spans="2:10" x14ac:dyDescent="0.35">
      <c r="B126" s="333">
        <v>117</v>
      </c>
      <c r="C126" s="333" t="s">
        <v>64</v>
      </c>
      <c r="D126" s="333" t="s">
        <v>64</v>
      </c>
      <c r="E126" s="333" t="s">
        <v>456</v>
      </c>
      <c r="F126" s="333">
        <v>8581000</v>
      </c>
      <c r="G126" s="333">
        <v>9511293.75</v>
      </c>
      <c r="H126" s="333">
        <v>1</v>
      </c>
      <c r="I126" s="333"/>
    </row>
    <row r="127" spans="2:10" x14ac:dyDescent="0.35">
      <c r="B127" s="290">
        <v>117</v>
      </c>
      <c r="C127" s="290" t="s">
        <v>64</v>
      </c>
      <c r="D127" s="290" t="s">
        <v>64</v>
      </c>
      <c r="E127" s="290" t="s">
        <v>335</v>
      </c>
      <c r="F127" s="290">
        <v>13950000</v>
      </c>
      <c r="G127" s="290">
        <v>14283743.15</v>
      </c>
      <c r="H127" s="290">
        <v>1</v>
      </c>
    </row>
    <row r="128" spans="2:10" x14ac:dyDescent="0.35">
      <c r="B128" s="290">
        <v>117</v>
      </c>
      <c r="C128" s="290" t="s">
        <v>64</v>
      </c>
      <c r="D128" s="290" t="s">
        <v>343</v>
      </c>
      <c r="E128" s="290" t="s">
        <v>340</v>
      </c>
      <c r="F128" s="290">
        <v>9300000</v>
      </c>
      <c r="G128" s="290">
        <v>9511293.75</v>
      </c>
      <c r="H128" s="290">
        <v>1</v>
      </c>
    </row>
    <row r="129" spans="2:9" x14ac:dyDescent="0.35">
      <c r="B129" s="290">
        <v>117</v>
      </c>
      <c r="C129" s="290" t="s">
        <v>64</v>
      </c>
      <c r="D129" s="290" t="s">
        <v>325</v>
      </c>
      <c r="E129" s="290" t="s">
        <v>325</v>
      </c>
      <c r="F129" s="290">
        <v>9280000</v>
      </c>
      <c r="G129" s="290">
        <v>9511293.75</v>
      </c>
      <c r="H129" s="290">
        <v>1</v>
      </c>
    </row>
    <row r="130" spans="2:9" x14ac:dyDescent="0.35">
      <c r="B130" s="290">
        <v>122</v>
      </c>
      <c r="C130" s="290" t="s">
        <v>84</v>
      </c>
      <c r="D130" s="290" t="s">
        <v>446</v>
      </c>
      <c r="E130" s="290" t="s">
        <v>645</v>
      </c>
      <c r="F130" s="290">
        <v>6020000</v>
      </c>
      <c r="G130" s="290">
        <v>63556426</v>
      </c>
      <c r="H130" s="290">
        <v>1</v>
      </c>
    </row>
    <row r="131" spans="2:9" x14ac:dyDescent="0.35">
      <c r="B131" s="290">
        <v>122</v>
      </c>
      <c r="C131" s="290" t="s">
        <v>84</v>
      </c>
      <c r="D131" s="290" t="s">
        <v>644</v>
      </c>
      <c r="E131" s="290" t="s">
        <v>340</v>
      </c>
      <c r="F131" s="290">
        <v>8329000</v>
      </c>
      <c r="G131" s="290">
        <v>34621000</v>
      </c>
      <c r="H131" s="290">
        <v>1</v>
      </c>
    </row>
    <row r="132" spans="2:9" x14ac:dyDescent="0.35">
      <c r="B132" s="290">
        <v>122</v>
      </c>
      <c r="C132" s="290" t="s">
        <v>11</v>
      </c>
      <c r="D132" s="290" t="s">
        <v>70</v>
      </c>
      <c r="E132" s="290" t="s">
        <v>469</v>
      </c>
      <c r="F132" s="290">
        <v>9260000</v>
      </c>
      <c r="G132" s="290">
        <v>20608340.420000002</v>
      </c>
      <c r="H132" s="290">
        <v>1</v>
      </c>
    </row>
    <row r="133" spans="2:9" x14ac:dyDescent="0.35">
      <c r="B133" s="290">
        <v>122</v>
      </c>
      <c r="C133" s="290" t="s">
        <v>12</v>
      </c>
      <c r="D133" s="290" t="s">
        <v>12</v>
      </c>
      <c r="E133" s="290" t="s">
        <v>346</v>
      </c>
      <c r="F133" s="290">
        <v>6924000</v>
      </c>
      <c r="G133" s="290">
        <v>7060509.2999999998</v>
      </c>
      <c r="H133" s="290">
        <v>1</v>
      </c>
    </row>
    <row r="134" spans="2:9" x14ac:dyDescent="0.35">
      <c r="B134" s="290">
        <v>4</v>
      </c>
      <c r="C134" s="290" t="s">
        <v>11</v>
      </c>
      <c r="D134" s="290" t="s">
        <v>338</v>
      </c>
      <c r="E134" s="290" t="s">
        <v>338</v>
      </c>
      <c r="F134" s="290">
        <v>36743261.109999999</v>
      </c>
      <c r="G134" s="290">
        <v>36743261.109999999</v>
      </c>
      <c r="I134" s="290">
        <v>1</v>
      </c>
    </row>
    <row r="135" spans="2:9" x14ac:dyDescent="0.35">
      <c r="B135" s="290">
        <v>4</v>
      </c>
      <c r="C135" s="290" t="s">
        <v>11</v>
      </c>
      <c r="D135" s="290" t="s">
        <v>78</v>
      </c>
      <c r="E135" s="290" t="s">
        <v>366</v>
      </c>
      <c r="F135" s="290">
        <v>18853931.850000001</v>
      </c>
      <c r="G135" s="290">
        <v>18853931.850000001</v>
      </c>
      <c r="I135" s="290">
        <v>1</v>
      </c>
    </row>
    <row r="136" spans="2:9" x14ac:dyDescent="0.35">
      <c r="B136" s="290">
        <v>4</v>
      </c>
      <c r="C136" s="290" t="s">
        <v>86</v>
      </c>
      <c r="D136" s="290" t="s">
        <v>88</v>
      </c>
      <c r="E136" s="290" t="s">
        <v>66</v>
      </c>
      <c r="F136" s="290">
        <v>22455700</v>
      </c>
      <c r="G136" s="290">
        <v>22591000</v>
      </c>
      <c r="I136" s="290">
        <v>1</v>
      </c>
    </row>
    <row r="137" spans="2:9" x14ac:dyDescent="0.35">
      <c r="B137" s="290">
        <v>4</v>
      </c>
      <c r="C137" s="290" t="s">
        <v>86</v>
      </c>
      <c r="D137" s="290" t="s">
        <v>88</v>
      </c>
      <c r="E137" s="290" t="s">
        <v>67</v>
      </c>
      <c r="F137" s="290">
        <v>17355964.969999999</v>
      </c>
      <c r="G137" s="290">
        <v>17508521.379999999</v>
      </c>
      <c r="I137" s="290">
        <v>1</v>
      </c>
    </row>
    <row r="138" spans="2:9" x14ac:dyDescent="0.35">
      <c r="B138" s="290">
        <v>4</v>
      </c>
      <c r="C138" s="290" t="s">
        <v>86</v>
      </c>
      <c r="D138" s="290" t="s">
        <v>275</v>
      </c>
      <c r="E138" s="290" t="s">
        <v>304</v>
      </c>
      <c r="F138" s="290">
        <v>21290062.395</v>
      </c>
      <c r="G138" s="290">
        <v>21410077.995000001</v>
      </c>
      <c r="I138" s="290">
        <v>6</v>
      </c>
    </row>
    <row r="139" spans="2:9" x14ac:dyDescent="0.35">
      <c r="B139" s="290">
        <v>22</v>
      </c>
      <c r="C139" s="290" t="s">
        <v>84</v>
      </c>
      <c r="D139" s="290" t="s">
        <v>576</v>
      </c>
      <c r="E139" s="290" t="s">
        <v>576</v>
      </c>
      <c r="F139" s="290">
        <v>30000000</v>
      </c>
      <c r="G139" s="290">
        <v>43500000</v>
      </c>
      <c r="I139" s="290">
        <v>1</v>
      </c>
    </row>
    <row r="140" spans="2:9" x14ac:dyDescent="0.35">
      <c r="B140" s="290">
        <v>32</v>
      </c>
      <c r="C140" s="290" t="s">
        <v>63</v>
      </c>
      <c r="D140" s="290" t="s">
        <v>357</v>
      </c>
      <c r="E140" s="290" t="s">
        <v>536</v>
      </c>
      <c r="F140" s="290">
        <v>15817757.4</v>
      </c>
      <c r="G140" s="290">
        <v>15817757.4</v>
      </c>
      <c r="I140" s="290">
        <v>1</v>
      </c>
    </row>
    <row r="141" spans="2:9" x14ac:dyDescent="0.35">
      <c r="B141" s="290">
        <v>87</v>
      </c>
      <c r="C141" s="290" t="s">
        <v>11</v>
      </c>
      <c r="D141" s="290" t="s">
        <v>365</v>
      </c>
      <c r="E141" s="290" t="s">
        <v>416</v>
      </c>
      <c r="F141" s="290">
        <v>44061964.827500001</v>
      </c>
      <c r="G141" s="290">
        <v>44201452.380000003</v>
      </c>
      <c r="I141" s="290">
        <v>4</v>
      </c>
    </row>
    <row r="142" spans="2:9" x14ac:dyDescent="0.35">
      <c r="B142" s="290">
        <v>87</v>
      </c>
      <c r="C142" s="290" t="s">
        <v>86</v>
      </c>
      <c r="D142" s="290" t="s">
        <v>275</v>
      </c>
      <c r="E142" s="290" t="s">
        <v>275</v>
      </c>
      <c r="F142" s="290">
        <v>19452448.829999998</v>
      </c>
      <c r="G142" s="290">
        <v>19452448.829999998</v>
      </c>
      <c r="I142" s="290">
        <v>1</v>
      </c>
    </row>
    <row r="143" spans="2:9" x14ac:dyDescent="0.35">
      <c r="B143" s="290">
        <v>93</v>
      </c>
      <c r="C143" s="290" t="s">
        <v>11</v>
      </c>
      <c r="D143" s="290" t="s">
        <v>78</v>
      </c>
      <c r="E143" s="290" t="s">
        <v>302</v>
      </c>
      <c r="F143" s="290">
        <v>15883337.75</v>
      </c>
      <c r="G143" s="290">
        <v>15937041.939999999</v>
      </c>
      <c r="I143" s="290">
        <v>1</v>
      </c>
    </row>
    <row r="144" spans="2:9" x14ac:dyDescent="0.35">
      <c r="B144" s="290">
        <v>93</v>
      </c>
      <c r="C144" s="290" t="s">
        <v>11</v>
      </c>
      <c r="D144" s="290" t="s">
        <v>78</v>
      </c>
      <c r="E144" s="290" t="s">
        <v>366</v>
      </c>
      <c r="F144" s="290">
        <v>20159871.405000001</v>
      </c>
      <c r="G144" s="290">
        <v>20159871.405000001</v>
      </c>
      <c r="I144" s="290">
        <v>2</v>
      </c>
    </row>
    <row r="145" spans="2:9" x14ac:dyDescent="0.35">
      <c r="B145" s="290">
        <v>93</v>
      </c>
      <c r="C145" s="290" t="s">
        <v>11</v>
      </c>
      <c r="D145" s="290" t="s">
        <v>78</v>
      </c>
      <c r="E145" s="290" t="s">
        <v>369</v>
      </c>
      <c r="F145" s="290">
        <v>22689180.190000001</v>
      </c>
      <c r="G145" s="290">
        <v>22760542.719999999</v>
      </c>
      <c r="I145" s="290">
        <v>1</v>
      </c>
    </row>
    <row r="146" spans="2:9" x14ac:dyDescent="0.35">
      <c r="B146" s="290">
        <v>93</v>
      </c>
      <c r="C146" s="290" t="s">
        <v>11</v>
      </c>
      <c r="D146" s="290" t="s">
        <v>78</v>
      </c>
      <c r="E146" s="290" t="s">
        <v>333</v>
      </c>
      <c r="F146" s="290">
        <v>15935634.859999999</v>
      </c>
      <c r="G146" s="290">
        <v>15935634.859999999</v>
      </c>
      <c r="I146" s="290">
        <v>1</v>
      </c>
    </row>
    <row r="147" spans="2:9" x14ac:dyDescent="0.35">
      <c r="B147" s="290">
        <v>93</v>
      </c>
      <c r="C147" s="290" t="s">
        <v>12</v>
      </c>
      <c r="D147" s="290" t="s">
        <v>72</v>
      </c>
      <c r="E147" s="290" t="s">
        <v>72</v>
      </c>
      <c r="F147" s="290">
        <v>22730269.07</v>
      </c>
      <c r="G147" s="290">
        <v>22904494.07</v>
      </c>
      <c r="I147" s="290">
        <v>1</v>
      </c>
    </row>
    <row r="148" spans="2:9" x14ac:dyDescent="0.35">
      <c r="B148" s="290">
        <v>93</v>
      </c>
      <c r="C148" s="290" t="s">
        <v>12</v>
      </c>
      <c r="D148" s="290" t="s">
        <v>72</v>
      </c>
      <c r="E148" s="290" t="s">
        <v>628</v>
      </c>
      <c r="F148" s="290">
        <v>23497993.079999998</v>
      </c>
      <c r="G148" s="290">
        <v>23497993.079999998</v>
      </c>
      <c r="I148" s="290">
        <v>1</v>
      </c>
    </row>
    <row r="149" spans="2:9" x14ac:dyDescent="0.35">
      <c r="B149" s="290">
        <v>93</v>
      </c>
      <c r="C149" s="290" t="s">
        <v>12</v>
      </c>
      <c r="D149" s="290" t="s">
        <v>348</v>
      </c>
      <c r="E149" s="290" t="s">
        <v>448</v>
      </c>
      <c r="F149" s="290">
        <v>26396358.75</v>
      </c>
      <c r="G149" s="290">
        <v>26396358.75</v>
      </c>
      <c r="I149" s="290">
        <v>1</v>
      </c>
    </row>
    <row r="150" spans="2:9" x14ac:dyDescent="0.35">
      <c r="B150" s="290">
        <v>93</v>
      </c>
      <c r="C150" s="290" t="s">
        <v>13</v>
      </c>
      <c r="D150" s="290" t="s">
        <v>87</v>
      </c>
      <c r="E150" s="290" t="s">
        <v>293</v>
      </c>
      <c r="F150" s="290">
        <v>19157461.170000002</v>
      </c>
      <c r="G150" s="290">
        <v>19157461.170000002</v>
      </c>
      <c r="I150" s="290">
        <v>1</v>
      </c>
    </row>
    <row r="151" spans="2:9" x14ac:dyDescent="0.35">
      <c r="B151" s="290">
        <v>93</v>
      </c>
      <c r="C151" s="290" t="s">
        <v>13</v>
      </c>
      <c r="D151" s="290" t="s">
        <v>87</v>
      </c>
      <c r="E151" s="290" t="s">
        <v>281</v>
      </c>
      <c r="F151" s="290">
        <v>14499394.09</v>
      </c>
      <c r="G151" s="290">
        <v>14499394.09</v>
      </c>
      <c r="I151" s="290">
        <v>1</v>
      </c>
    </row>
    <row r="152" spans="2:9" x14ac:dyDescent="0.35">
      <c r="B152" s="290">
        <v>93</v>
      </c>
      <c r="C152" s="290" t="s">
        <v>63</v>
      </c>
      <c r="D152" s="290" t="s">
        <v>276</v>
      </c>
      <c r="E152" s="290" t="s">
        <v>569</v>
      </c>
      <c r="F152" s="290">
        <v>17606033.149999999</v>
      </c>
      <c r="G152" s="290">
        <v>17606033.149999999</v>
      </c>
      <c r="I152" s="290">
        <v>1</v>
      </c>
    </row>
    <row r="153" spans="2:9" x14ac:dyDescent="0.35">
      <c r="B153" s="290">
        <v>93</v>
      </c>
      <c r="C153" s="290" t="s">
        <v>63</v>
      </c>
      <c r="D153" s="290" t="s">
        <v>357</v>
      </c>
      <c r="E153" s="290" t="s">
        <v>383</v>
      </c>
      <c r="F153" s="290">
        <v>22295550</v>
      </c>
      <c r="G153" s="290">
        <v>22375550</v>
      </c>
      <c r="I153" s="290">
        <v>1</v>
      </c>
    </row>
    <row r="154" spans="2:9" x14ac:dyDescent="0.35">
      <c r="B154" s="290">
        <v>93</v>
      </c>
      <c r="C154" s="290" t="s">
        <v>63</v>
      </c>
      <c r="D154" s="290" t="s">
        <v>417</v>
      </c>
      <c r="E154" s="290" t="s">
        <v>416</v>
      </c>
      <c r="F154" s="290">
        <v>20556800.030000001</v>
      </c>
      <c r="G154" s="290">
        <v>20833600.030000001</v>
      </c>
      <c r="I154" s="290">
        <v>1</v>
      </c>
    </row>
    <row r="155" spans="2:9" x14ac:dyDescent="0.35">
      <c r="B155" s="290">
        <v>93</v>
      </c>
      <c r="C155" s="290" t="s">
        <v>63</v>
      </c>
      <c r="D155" s="290" t="s">
        <v>323</v>
      </c>
      <c r="E155" s="290" t="s">
        <v>324</v>
      </c>
      <c r="F155" s="290">
        <v>14721980.560000001</v>
      </c>
      <c r="G155" s="290">
        <v>14856580.560000001</v>
      </c>
      <c r="I155" s="290">
        <v>1</v>
      </c>
    </row>
    <row r="156" spans="2:9" x14ac:dyDescent="0.35">
      <c r="B156" s="290">
        <v>93</v>
      </c>
      <c r="C156" s="290" t="s">
        <v>64</v>
      </c>
      <c r="D156" s="290" t="s">
        <v>64</v>
      </c>
      <c r="E156" s="290" t="s">
        <v>335</v>
      </c>
      <c r="F156" s="290">
        <v>24825158.789999999</v>
      </c>
      <c r="G156" s="290">
        <v>24825158.789999999</v>
      </c>
      <c r="I156" s="290">
        <v>1</v>
      </c>
    </row>
    <row r="157" spans="2:9" x14ac:dyDescent="0.35">
      <c r="B157" s="290">
        <v>93</v>
      </c>
      <c r="C157" s="290" t="s">
        <v>64</v>
      </c>
      <c r="D157" s="290" t="s">
        <v>62</v>
      </c>
      <c r="E157" s="290" t="s">
        <v>62</v>
      </c>
      <c r="F157" s="290">
        <v>15142708.779999999</v>
      </c>
      <c r="G157" s="290">
        <v>15233997.779999999</v>
      </c>
      <c r="I157" s="290">
        <v>2</v>
      </c>
    </row>
    <row r="158" spans="2:9" x14ac:dyDescent="0.35">
      <c r="B158" s="290">
        <v>93</v>
      </c>
      <c r="C158" s="290" t="s">
        <v>64</v>
      </c>
      <c r="D158" s="290" t="s">
        <v>62</v>
      </c>
      <c r="E158" s="290" t="s">
        <v>352</v>
      </c>
      <c r="F158" s="290">
        <v>17338745.079999998</v>
      </c>
      <c r="G158" s="290">
        <v>17338745.079999998</v>
      </c>
      <c r="I158" s="290">
        <v>1</v>
      </c>
    </row>
    <row r="159" spans="2:9" x14ac:dyDescent="0.35">
      <c r="B159" s="290">
        <v>93</v>
      </c>
      <c r="C159" s="290" t="s">
        <v>64</v>
      </c>
      <c r="D159" s="290" t="s">
        <v>65</v>
      </c>
      <c r="E159" s="290" t="s">
        <v>370</v>
      </c>
      <c r="F159" s="290">
        <v>19934385.350000001</v>
      </c>
      <c r="G159" s="290">
        <v>20116264.780000001</v>
      </c>
      <c r="I159" s="290">
        <v>1</v>
      </c>
    </row>
    <row r="160" spans="2:9" x14ac:dyDescent="0.35">
      <c r="B160" s="290">
        <v>93</v>
      </c>
      <c r="C160" s="290" t="s">
        <v>64</v>
      </c>
      <c r="D160" s="290" t="s">
        <v>80</v>
      </c>
      <c r="E160" s="290" t="s">
        <v>285</v>
      </c>
      <c r="F160" s="290">
        <v>21090719.98</v>
      </c>
      <c r="G160" s="290">
        <v>21271028.539999999</v>
      </c>
      <c r="I160" s="290">
        <v>1</v>
      </c>
    </row>
    <row r="161" spans="2:9" x14ac:dyDescent="0.35">
      <c r="B161" s="290">
        <v>93</v>
      </c>
      <c r="C161" s="290" t="s">
        <v>86</v>
      </c>
      <c r="D161" s="290" t="s">
        <v>88</v>
      </c>
      <c r="E161" s="290" t="s">
        <v>66</v>
      </c>
      <c r="F161" s="290">
        <v>21827139.48</v>
      </c>
      <c r="G161" s="290">
        <v>21827139.48</v>
      </c>
      <c r="I161" s="290">
        <v>3</v>
      </c>
    </row>
    <row r="162" spans="2:9" x14ac:dyDescent="0.35">
      <c r="B162" s="290">
        <v>93</v>
      </c>
      <c r="C162" s="290" t="s">
        <v>86</v>
      </c>
      <c r="D162" s="290" t="s">
        <v>88</v>
      </c>
      <c r="E162" s="290" t="s">
        <v>75</v>
      </c>
      <c r="F162" s="290">
        <v>22517208.715</v>
      </c>
      <c r="G162" s="290">
        <v>22609250.18</v>
      </c>
      <c r="I162" s="290">
        <v>2</v>
      </c>
    </row>
    <row r="163" spans="2:9" x14ac:dyDescent="0.35">
      <c r="B163" s="290">
        <v>93</v>
      </c>
      <c r="C163" s="290" t="s">
        <v>86</v>
      </c>
      <c r="D163" s="290" t="s">
        <v>88</v>
      </c>
      <c r="E163" s="290" t="s">
        <v>67</v>
      </c>
      <c r="F163" s="290">
        <v>19857494.576000001</v>
      </c>
      <c r="G163" s="290">
        <v>20044614.416000001</v>
      </c>
      <c r="I163" s="290">
        <v>5</v>
      </c>
    </row>
    <row r="164" spans="2:9" x14ac:dyDescent="0.35">
      <c r="B164" s="290">
        <v>93</v>
      </c>
      <c r="C164" s="290" t="s">
        <v>86</v>
      </c>
      <c r="D164" s="290" t="s">
        <v>275</v>
      </c>
      <c r="E164" s="290" t="s">
        <v>431</v>
      </c>
      <c r="F164" s="290">
        <v>19437413.649999999</v>
      </c>
      <c r="G164" s="290">
        <v>19437413.649999999</v>
      </c>
      <c r="I164" s="290">
        <v>1</v>
      </c>
    </row>
    <row r="165" spans="2:9" x14ac:dyDescent="0.35">
      <c r="B165" s="290">
        <v>93</v>
      </c>
      <c r="C165" s="290" t="s">
        <v>86</v>
      </c>
      <c r="D165" s="290" t="s">
        <v>89</v>
      </c>
      <c r="E165" s="290" t="s">
        <v>89</v>
      </c>
      <c r="F165" s="290">
        <v>23789570.800000001</v>
      </c>
      <c r="G165" s="290">
        <v>23789570.800000001</v>
      </c>
      <c r="I165" s="290">
        <v>2</v>
      </c>
    </row>
    <row r="166" spans="2:9" x14ac:dyDescent="0.35">
      <c r="B166" s="290">
        <v>93</v>
      </c>
      <c r="C166" s="290" t="s">
        <v>86</v>
      </c>
      <c r="D166" s="290" t="s">
        <v>89</v>
      </c>
      <c r="E166" s="290" t="s">
        <v>415</v>
      </c>
      <c r="F166" s="290">
        <v>19001515.16</v>
      </c>
      <c r="G166" s="290">
        <v>19001515.16</v>
      </c>
      <c r="I166" s="290">
        <v>1</v>
      </c>
    </row>
    <row r="167" spans="2:9" x14ac:dyDescent="0.35">
      <c r="B167" s="290">
        <v>105</v>
      </c>
      <c r="C167" s="290" t="s">
        <v>11</v>
      </c>
      <c r="D167" s="290" t="s">
        <v>82</v>
      </c>
      <c r="E167" s="290" t="s">
        <v>340</v>
      </c>
      <c r="F167" s="290">
        <v>19501845.18</v>
      </c>
      <c r="G167" s="290">
        <v>19501845.18</v>
      </c>
      <c r="I167" s="290">
        <v>1</v>
      </c>
    </row>
    <row r="168" spans="2:9" x14ac:dyDescent="0.35">
      <c r="B168" s="290">
        <v>105</v>
      </c>
      <c r="C168" s="290" t="s">
        <v>86</v>
      </c>
      <c r="D168" s="290" t="s">
        <v>88</v>
      </c>
      <c r="E168" s="290" t="s">
        <v>66</v>
      </c>
      <c r="F168" s="290">
        <v>20556163.0233333</v>
      </c>
      <c r="G168" s="290">
        <v>20754166.626666699</v>
      </c>
      <c r="I168" s="290">
        <v>3</v>
      </c>
    </row>
    <row r="169" spans="2:9" x14ac:dyDescent="0.35">
      <c r="B169" s="290">
        <v>116</v>
      </c>
      <c r="C169" s="290" t="s">
        <v>11</v>
      </c>
      <c r="D169" s="290" t="s">
        <v>338</v>
      </c>
      <c r="E169" s="290" t="s">
        <v>338</v>
      </c>
      <c r="F169" s="290">
        <v>29450465.82</v>
      </c>
      <c r="G169" s="290">
        <v>29730931.640000001</v>
      </c>
      <c r="I169" s="290">
        <v>1</v>
      </c>
    </row>
    <row r="170" spans="2:9" x14ac:dyDescent="0.35">
      <c r="B170" s="290">
        <v>121</v>
      </c>
      <c r="C170" s="290" t="s">
        <v>11</v>
      </c>
      <c r="D170" s="290" t="s">
        <v>82</v>
      </c>
      <c r="E170" s="290" t="s">
        <v>408</v>
      </c>
      <c r="F170" s="290">
        <v>19558334.379999999</v>
      </c>
      <c r="G170" s="290">
        <v>19563334.379999999</v>
      </c>
      <c r="I170" s="290">
        <v>1</v>
      </c>
    </row>
    <row r="171" spans="2:9" x14ac:dyDescent="0.35">
      <c r="B171" s="290">
        <v>4</v>
      </c>
      <c r="C171" s="290" t="s">
        <v>84</v>
      </c>
      <c r="D171" s="290" t="s">
        <v>339</v>
      </c>
      <c r="E171" s="290" t="s">
        <v>475</v>
      </c>
      <c r="F171" s="290">
        <v>20031602.879999999</v>
      </c>
      <c r="G171" s="290">
        <v>20190861.25</v>
      </c>
      <c r="I171" s="290">
        <v>1</v>
      </c>
    </row>
    <row r="172" spans="2:9" x14ac:dyDescent="0.35">
      <c r="B172" s="290">
        <v>4</v>
      </c>
      <c r="C172" s="290" t="s">
        <v>11</v>
      </c>
      <c r="D172" s="290" t="s">
        <v>71</v>
      </c>
      <c r="E172" s="290" t="s">
        <v>71</v>
      </c>
      <c r="F172" s="290">
        <v>19379490.017999999</v>
      </c>
      <c r="G172" s="290">
        <v>19461750.738000002</v>
      </c>
      <c r="I172" s="290">
        <v>5</v>
      </c>
    </row>
    <row r="173" spans="2:9" x14ac:dyDescent="0.35">
      <c r="B173" s="290">
        <v>4</v>
      </c>
      <c r="C173" s="290" t="s">
        <v>12</v>
      </c>
      <c r="D173" s="290" t="s">
        <v>72</v>
      </c>
      <c r="E173" s="290" t="s">
        <v>551</v>
      </c>
      <c r="F173" s="290">
        <v>21401192.522500001</v>
      </c>
      <c r="G173" s="290">
        <v>21493980.954999998</v>
      </c>
      <c r="I173" s="290">
        <v>4</v>
      </c>
    </row>
    <row r="174" spans="2:9" x14ac:dyDescent="0.35">
      <c r="B174" s="290">
        <v>4</v>
      </c>
      <c r="C174" s="290" t="s">
        <v>12</v>
      </c>
      <c r="D174" s="290" t="s">
        <v>72</v>
      </c>
      <c r="E174" s="290" t="s">
        <v>427</v>
      </c>
      <c r="F174" s="290">
        <v>19842428.09</v>
      </c>
      <c r="G174" s="290">
        <v>19898253.43</v>
      </c>
      <c r="I174" s="290">
        <v>1</v>
      </c>
    </row>
    <row r="175" spans="2:9" x14ac:dyDescent="0.35">
      <c r="B175" s="290">
        <v>4</v>
      </c>
      <c r="C175" s="290" t="s">
        <v>13</v>
      </c>
      <c r="D175" s="290" t="s">
        <v>87</v>
      </c>
      <c r="E175" s="290" t="s">
        <v>293</v>
      </c>
      <c r="F175" s="290">
        <v>20874943.289999999</v>
      </c>
      <c r="G175" s="290">
        <v>20934936.989999998</v>
      </c>
      <c r="I175" s="290">
        <v>1</v>
      </c>
    </row>
    <row r="176" spans="2:9" x14ac:dyDescent="0.35">
      <c r="B176" s="290">
        <v>4</v>
      </c>
      <c r="C176" s="290" t="s">
        <v>13</v>
      </c>
      <c r="D176" s="290" t="s">
        <v>87</v>
      </c>
      <c r="E176" s="290" t="s">
        <v>281</v>
      </c>
      <c r="F176" s="290">
        <v>20940036.870000001</v>
      </c>
      <c r="G176" s="290">
        <v>21081481.25</v>
      </c>
      <c r="I176" s="290">
        <v>1</v>
      </c>
    </row>
    <row r="177" spans="2:9" x14ac:dyDescent="0.35">
      <c r="B177" s="290">
        <v>4</v>
      </c>
      <c r="C177" s="290" t="s">
        <v>63</v>
      </c>
      <c r="D177" s="290" t="s">
        <v>303</v>
      </c>
      <c r="E177" s="290" t="s">
        <v>305</v>
      </c>
      <c r="F177" s="290">
        <v>22939353.2966667</v>
      </c>
      <c r="G177" s="290">
        <v>23069591.25</v>
      </c>
      <c r="I177" s="290">
        <v>3</v>
      </c>
    </row>
    <row r="178" spans="2:9" x14ac:dyDescent="0.35">
      <c r="B178" s="290">
        <v>4</v>
      </c>
      <c r="C178" s="290" t="s">
        <v>86</v>
      </c>
      <c r="D178" s="290" t="s">
        <v>88</v>
      </c>
      <c r="E178" s="290" t="s">
        <v>66</v>
      </c>
      <c r="F178" s="290">
        <v>19957429.23</v>
      </c>
      <c r="G178" s="290">
        <v>20014921.370000001</v>
      </c>
      <c r="I178" s="290">
        <v>1</v>
      </c>
    </row>
    <row r="179" spans="2:9" x14ac:dyDescent="0.35">
      <c r="B179" s="290">
        <v>4</v>
      </c>
      <c r="C179" s="290" t="s">
        <v>86</v>
      </c>
      <c r="D179" s="290" t="s">
        <v>88</v>
      </c>
      <c r="E179" s="290" t="s">
        <v>67</v>
      </c>
      <c r="F179" s="290">
        <v>21273472.501818199</v>
      </c>
      <c r="G179" s="290">
        <v>21331611.9536364</v>
      </c>
      <c r="I179" s="290">
        <v>11</v>
      </c>
    </row>
    <row r="180" spans="2:9" x14ac:dyDescent="0.35">
      <c r="B180" s="290">
        <v>4</v>
      </c>
      <c r="C180" s="290" t="s">
        <v>86</v>
      </c>
      <c r="D180" s="290" t="s">
        <v>351</v>
      </c>
      <c r="E180" s="290" t="s">
        <v>378</v>
      </c>
      <c r="F180" s="290">
        <v>20849978.93</v>
      </c>
      <c r="G180" s="290">
        <v>20909421.030000001</v>
      </c>
      <c r="I180" s="290">
        <v>1</v>
      </c>
    </row>
    <row r="181" spans="2:9" x14ac:dyDescent="0.35">
      <c r="B181" s="290">
        <v>4</v>
      </c>
      <c r="C181" s="290" t="s">
        <v>86</v>
      </c>
      <c r="D181" s="290" t="s">
        <v>351</v>
      </c>
      <c r="E181" s="290" t="s">
        <v>386</v>
      </c>
      <c r="F181" s="290">
        <v>19939820.969999999</v>
      </c>
      <c r="G181" s="290">
        <v>19997578.859999999</v>
      </c>
      <c r="I181" s="290">
        <v>1</v>
      </c>
    </row>
    <row r="182" spans="2:9" x14ac:dyDescent="0.35">
      <c r="B182" s="290">
        <v>4</v>
      </c>
      <c r="C182" s="290" t="s">
        <v>86</v>
      </c>
      <c r="D182" s="290" t="s">
        <v>275</v>
      </c>
      <c r="E182" s="290" t="s">
        <v>304</v>
      </c>
      <c r="F182" s="290">
        <v>20219906.559999999</v>
      </c>
      <c r="G182" s="290">
        <v>20267912.800000001</v>
      </c>
      <c r="I182" s="290">
        <v>5</v>
      </c>
    </row>
    <row r="183" spans="2:9" x14ac:dyDescent="0.35">
      <c r="B183" s="290">
        <v>4</v>
      </c>
      <c r="C183" s="290" t="s">
        <v>86</v>
      </c>
      <c r="D183" s="290" t="s">
        <v>89</v>
      </c>
      <c r="E183" s="290" t="s">
        <v>415</v>
      </c>
      <c r="F183" s="290">
        <v>19628602.809999999</v>
      </c>
      <c r="G183" s="290">
        <v>19685669.789999999</v>
      </c>
      <c r="I183" s="290">
        <v>2</v>
      </c>
    </row>
    <row r="184" spans="2:9" x14ac:dyDescent="0.35">
      <c r="B184" s="290">
        <v>14</v>
      </c>
      <c r="C184" s="290" t="s">
        <v>84</v>
      </c>
      <c r="D184" s="290" t="s">
        <v>84</v>
      </c>
      <c r="E184" s="290" t="s">
        <v>401</v>
      </c>
      <c r="F184" s="290">
        <v>32357862.149999999</v>
      </c>
      <c r="G184" s="290">
        <v>32715724.300000001</v>
      </c>
      <c r="I184" s="290">
        <v>1</v>
      </c>
    </row>
    <row r="185" spans="2:9" x14ac:dyDescent="0.35">
      <c r="B185" s="290">
        <v>14</v>
      </c>
      <c r="C185" s="290" t="s">
        <v>84</v>
      </c>
      <c r="D185" s="290" t="s">
        <v>344</v>
      </c>
      <c r="E185" s="290" t="s">
        <v>416</v>
      </c>
      <c r="F185" s="290">
        <v>24814320.41</v>
      </c>
      <c r="G185" s="290">
        <v>24991886.300000001</v>
      </c>
      <c r="I185" s="290">
        <v>1</v>
      </c>
    </row>
    <row r="186" spans="2:9" x14ac:dyDescent="0.35">
      <c r="B186" s="290">
        <v>14</v>
      </c>
      <c r="C186" s="290" t="s">
        <v>84</v>
      </c>
      <c r="D186" s="290" t="s">
        <v>77</v>
      </c>
      <c r="E186" s="290" t="s">
        <v>544</v>
      </c>
      <c r="F186" s="290">
        <v>16150866.390000001</v>
      </c>
      <c r="G186" s="290">
        <v>16196518.210000001</v>
      </c>
      <c r="I186" s="290">
        <v>1</v>
      </c>
    </row>
    <row r="187" spans="2:9" x14ac:dyDescent="0.35">
      <c r="B187" s="290">
        <v>14</v>
      </c>
      <c r="C187" s="290" t="s">
        <v>11</v>
      </c>
      <c r="D187" s="290" t="s">
        <v>78</v>
      </c>
      <c r="E187" s="290" t="s">
        <v>79</v>
      </c>
      <c r="F187" s="290">
        <v>20091865.73</v>
      </c>
      <c r="G187" s="290">
        <v>20091865.73</v>
      </c>
      <c r="I187" s="290">
        <v>1</v>
      </c>
    </row>
    <row r="188" spans="2:9" x14ac:dyDescent="0.35">
      <c r="B188" s="290">
        <v>14</v>
      </c>
      <c r="C188" s="290" t="s">
        <v>13</v>
      </c>
      <c r="D188" s="290" t="s">
        <v>87</v>
      </c>
      <c r="E188" s="290" t="s">
        <v>281</v>
      </c>
      <c r="F188" s="290">
        <v>22407836.18</v>
      </c>
      <c r="G188" s="290">
        <v>22582623.120000001</v>
      </c>
      <c r="I188" s="290">
        <v>1</v>
      </c>
    </row>
    <row r="189" spans="2:9" x14ac:dyDescent="0.35">
      <c r="B189" s="290">
        <v>14</v>
      </c>
      <c r="C189" s="290" t="s">
        <v>86</v>
      </c>
      <c r="D189" s="290" t="s">
        <v>88</v>
      </c>
      <c r="E189" s="290" t="s">
        <v>66</v>
      </c>
      <c r="F189" s="290">
        <v>25557316.079999998</v>
      </c>
      <c r="G189" s="290">
        <v>25619240.09</v>
      </c>
      <c r="I189" s="290">
        <v>1</v>
      </c>
    </row>
    <row r="190" spans="2:9" x14ac:dyDescent="0.35">
      <c r="B190" s="290">
        <v>22</v>
      </c>
      <c r="C190" s="290" t="s">
        <v>84</v>
      </c>
      <c r="D190" s="290" t="s">
        <v>84</v>
      </c>
      <c r="E190" s="290" t="s">
        <v>484</v>
      </c>
      <c r="F190" s="290">
        <v>30000000</v>
      </c>
      <c r="G190" s="290">
        <v>48900000</v>
      </c>
      <c r="I190" s="290">
        <v>2</v>
      </c>
    </row>
    <row r="191" spans="2:9" x14ac:dyDescent="0.35">
      <c r="B191" s="290">
        <v>22</v>
      </c>
      <c r="C191" s="290" t="s">
        <v>11</v>
      </c>
      <c r="D191" s="290" t="s">
        <v>82</v>
      </c>
      <c r="E191" s="290" t="s">
        <v>533</v>
      </c>
      <c r="F191" s="290">
        <v>22800905.819090899</v>
      </c>
      <c r="G191" s="290">
        <v>22876328.251818199</v>
      </c>
      <c r="I191" s="290">
        <v>11</v>
      </c>
    </row>
    <row r="192" spans="2:9" x14ac:dyDescent="0.35">
      <c r="B192" s="290">
        <v>22</v>
      </c>
      <c r="C192" s="290" t="s">
        <v>86</v>
      </c>
      <c r="D192" s="290" t="s">
        <v>88</v>
      </c>
      <c r="E192" s="290" t="s">
        <v>66</v>
      </c>
      <c r="F192" s="290">
        <v>21416097.370000001</v>
      </c>
      <c r="G192" s="290">
        <v>21481261.539999999</v>
      </c>
      <c r="I192" s="290">
        <v>1</v>
      </c>
    </row>
    <row r="193" spans="2:9" x14ac:dyDescent="0.35">
      <c r="B193" s="290">
        <v>28</v>
      </c>
      <c r="C193" s="290" t="s">
        <v>64</v>
      </c>
      <c r="D193" s="290" t="s">
        <v>64</v>
      </c>
      <c r="E193" s="290" t="s">
        <v>424</v>
      </c>
      <c r="F193" s="290">
        <v>26523592.382831901</v>
      </c>
      <c r="G193" s="290">
        <v>26523592.382831901</v>
      </c>
      <c r="I193" s="290">
        <v>113</v>
      </c>
    </row>
    <row r="194" spans="2:9" x14ac:dyDescent="0.35">
      <c r="B194" s="290">
        <v>32</v>
      </c>
      <c r="C194" s="290" t="s">
        <v>64</v>
      </c>
      <c r="D194" s="290" t="s">
        <v>64</v>
      </c>
      <c r="E194" s="290" t="s">
        <v>335</v>
      </c>
      <c r="F194" s="290">
        <v>29235858.784000002</v>
      </c>
      <c r="G194" s="290">
        <v>29312551.793499999</v>
      </c>
      <c r="I194" s="290">
        <v>20</v>
      </c>
    </row>
    <row r="195" spans="2:9" x14ac:dyDescent="0.35">
      <c r="B195" s="290">
        <v>32</v>
      </c>
      <c r="C195" s="290" t="s">
        <v>64</v>
      </c>
      <c r="D195" s="290" t="s">
        <v>64</v>
      </c>
      <c r="E195" s="290" t="s">
        <v>350</v>
      </c>
      <c r="F195" s="290">
        <v>25539826.91</v>
      </c>
      <c r="G195" s="290">
        <v>25749821.170000002</v>
      </c>
      <c r="I195" s="290">
        <v>1</v>
      </c>
    </row>
    <row r="196" spans="2:9" x14ac:dyDescent="0.35">
      <c r="B196" s="290">
        <v>32</v>
      </c>
      <c r="C196" s="290" t="s">
        <v>86</v>
      </c>
      <c r="D196" s="290" t="s">
        <v>88</v>
      </c>
      <c r="E196" s="290" t="s">
        <v>441</v>
      </c>
      <c r="F196" s="290">
        <v>24056585.73</v>
      </c>
      <c r="G196" s="290">
        <v>24056585.73</v>
      </c>
      <c r="I196" s="290">
        <v>2</v>
      </c>
    </row>
    <row r="197" spans="2:9" x14ac:dyDescent="0.35">
      <c r="B197" s="290">
        <v>32</v>
      </c>
      <c r="C197" s="290" t="s">
        <v>86</v>
      </c>
      <c r="D197" s="290" t="s">
        <v>351</v>
      </c>
      <c r="E197" s="290" t="s">
        <v>351</v>
      </c>
      <c r="F197" s="290">
        <v>23793174.98</v>
      </c>
      <c r="G197" s="290">
        <v>23896909.960000001</v>
      </c>
      <c r="I197" s="290">
        <v>2</v>
      </c>
    </row>
    <row r="198" spans="2:9" x14ac:dyDescent="0.35">
      <c r="B198" s="290">
        <v>87</v>
      </c>
      <c r="C198" s="290" t="s">
        <v>12</v>
      </c>
      <c r="D198" s="290" t="s">
        <v>12</v>
      </c>
      <c r="E198" s="290" t="s">
        <v>346</v>
      </c>
      <c r="F198" s="290">
        <v>31437012.449999999</v>
      </c>
      <c r="G198" s="290">
        <v>31497488.829999998</v>
      </c>
      <c r="I198" s="290">
        <v>1</v>
      </c>
    </row>
    <row r="199" spans="2:9" x14ac:dyDescent="0.35">
      <c r="B199" s="290">
        <v>87</v>
      </c>
      <c r="C199" s="290" t="s">
        <v>12</v>
      </c>
      <c r="D199" s="290" t="s">
        <v>237</v>
      </c>
      <c r="E199" s="290" t="s">
        <v>347</v>
      </c>
      <c r="F199" s="290">
        <v>38238493.25</v>
      </c>
      <c r="G199" s="290">
        <v>38238493.25</v>
      </c>
      <c r="I199" s="290">
        <v>1</v>
      </c>
    </row>
    <row r="200" spans="2:9" x14ac:dyDescent="0.35">
      <c r="B200" s="290">
        <v>87</v>
      </c>
      <c r="C200" s="290" t="s">
        <v>13</v>
      </c>
      <c r="D200" s="290" t="s">
        <v>87</v>
      </c>
      <c r="E200" s="290" t="s">
        <v>281</v>
      </c>
      <c r="F200" s="290">
        <v>19157370.710000001</v>
      </c>
      <c r="G200" s="290">
        <v>19288130.300000001</v>
      </c>
      <c r="I200" s="290">
        <v>1</v>
      </c>
    </row>
    <row r="201" spans="2:9" x14ac:dyDescent="0.35">
      <c r="B201" s="290">
        <v>88</v>
      </c>
      <c r="C201" s="290" t="s">
        <v>84</v>
      </c>
      <c r="D201" s="290" t="s">
        <v>90</v>
      </c>
      <c r="E201" s="290" t="s">
        <v>69</v>
      </c>
      <c r="F201" s="290">
        <v>22478307.609999999</v>
      </c>
      <c r="G201" s="290">
        <v>22661910.870000001</v>
      </c>
      <c r="I201" s="290">
        <v>1</v>
      </c>
    </row>
    <row r="202" spans="2:9" x14ac:dyDescent="0.35">
      <c r="B202" s="290">
        <v>88</v>
      </c>
      <c r="C202" s="290" t="s">
        <v>84</v>
      </c>
      <c r="D202" s="290" t="s">
        <v>90</v>
      </c>
      <c r="E202" s="290" t="s">
        <v>360</v>
      </c>
      <c r="F202" s="290">
        <v>19640357.879999999</v>
      </c>
      <c r="G202" s="290">
        <v>19811452.274999999</v>
      </c>
      <c r="I202" s="290">
        <v>2</v>
      </c>
    </row>
    <row r="203" spans="2:9" x14ac:dyDescent="0.35">
      <c r="B203" s="290">
        <v>88</v>
      </c>
      <c r="C203" s="290" t="s">
        <v>64</v>
      </c>
      <c r="D203" s="290" t="s">
        <v>62</v>
      </c>
      <c r="E203" s="290" t="s">
        <v>336</v>
      </c>
      <c r="F203" s="290">
        <v>16276754.27</v>
      </c>
      <c r="G203" s="290">
        <v>16325365.859999999</v>
      </c>
      <c r="I203" s="290">
        <v>1</v>
      </c>
    </row>
    <row r="204" spans="2:9" x14ac:dyDescent="0.35">
      <c r="B204" s="290">
        <v>88</v>
      </c>
      <c r="C204" s="290" t="s">
        <v>64</v>
      </c>
      <c r="D204" s="290" t="s">
        <v>62</v>
      </c>
      <c r="E204" s="290" t="s">
        <v>352</v>
      </c>
      <c r="F204" s="290">
        <v>16473010.34</v>
      </c>
      <c r="G204" s="290">
        <v>16521678.15</v>
      </c>
      <c r="I204" s="290">
        <v>1</v>
      </c>
    </row>
    <row r="205" spans="2:9" x14ac:dyDescent="0.35">
      <c r="B205" s="290">
        <v>88</v>
      </c>
      <c r="C205" s="290" t="s">
        <v>64</v>
      </c>
      <c r="D205" s="290" t="s">
        <v>413</v>
      </c>
      <c r="E205" s="290" t="s">
        <v>413</v>
      </c>
      <c r="F205" s="290">
        <v>19137572.41</v>
      </c>
      <c r="G205" s="290">
        <v>19226289.876666699</v>
      </c>
      <c r="I205" s="290">
        <v>3</v>
      </c>
    </row>
    <row r="206" spans="2:9" x14ac:dyDescent="0.35">
      <c r="B206" s="290">
        <v>92</v>
      </c>
      <c r="C206" s="290" t="s">
        <v>84</v>
      </c>
      <c r="D206" s="290" t="s">
        <v>330</v>
      </c>
      <c r="E206" s="290" t="s">
        <v>470</v>
      </c>
      <c r="F206" s="290">
        <v>20550000</v>
      </c>
      <c r="G206" s="290">
        <v>21046500</v>
      </c>
      <c r="I206" s="290">
        <v>2</v>
      </c>
    </row>
    <row r="207" spans="2:9" x14ac:dyDescent="0.35">
      <c r="B207" s="290">
        <v>92</v>
      </c>
      <c r="C207" s="290" t="s">
        <v>84</v>
      </c>
      <c r="D207" s="290" t="s">
        <v>330</v>
      </c>
      <c r="E207" s="290" t="s">
        <v>457</v>
      </c>
      <c r="F207" s="290">
        <v>25900000</v>
      </c>
      <c r="G207" s="290">
        <v>26396500</v>
      </c>
      <c r="I207" s="290">
        <v>1</v>
      </c>
    </row>
    <row r="208" spans="2:9" x14ac:dyDescent="0.35">
      <c r="B208" s="290">
        <v>92</v>
      </c>
      <c r="C208" s="290" t="s">
        <v>84</v>
      </c>
      <c r="D208" s="290" t="s">
        <v>471</v>
      </c>
      <c r="E208" s="290" t="s">
        <v>481</v>
      </c>
      <c r="F208" s="290">
        <v>25500000</v>
      </c>
      <c r="G208" s="290">
        <v>25808490</v>
      </c>
      <c r="I208" s="290">
        <v>1</v>
      </c>
    </row>
    <row r="209" spans="2:9" x14ac:dyDescent="0.35">
      <c r="B209" s="290">
        <v>93</v>
      </c>
      <c r="C209" s="290" t="s">
        <v>84</v>
      </c>
      <c r="D209" s="290" t="s">
        <v>446</v>
      </c>
      <c r="E209" s="290" t="s">
        <v>655</v>
      </c>
      <c r="F209" s="290">
        <v>21233350</v>
      </c>
      <c r="G209" s="290">
        <v>21333350</v>
      </c>
      <c r="I209" s="290">
        <v>1</v>
      </c>
    </row>
    <row r="210" spans="2:9" x14ac:dyDescent="0.35">
      <c r="B210" s="290">
        <v>93</v>
      </c>
      <c r="C210" s="290" t="s">
        <v>84</v>
      </c>
      <c r="D210" s="290" t="s">
        <v>90</v>
      </c>
      <c r="E210" s="290" t="s">
        <v>69</v>
      </c>
      <c r="F210" s="290">
        <v>14584246</v>
      </c>
      <c r="G210" s="290">
        <v>14731780</v>
      </c>
      <c r="I210" s="290">
        <v>1</v>
      </c>
    </row>
    <row r="211" spans="2:9" x14ac:dyDescent="0.35">
      <c r="B211" s="290">
        <v>93</v>
      </c>
      <c r="C211" s="290" t="s">
        <v>84</v>
      </c>
      <c r="D211" s="290" t="s">
        <v>90</v>
      </c>
      <c r="E211" s="290" t="s">
        <v>360</v>
      </c>
      <c r="F211" s="290">
        <v>16460060.27</v>
      </c>
      <c r="G211" s="290">
        <v>16515622.52</v>
      </c>
      <c r="I211" s="290">
        <v>1</v>
      </c>
    </row>
    <row r="212" spans="2:9" x14ac:dyDescent="0.35">
      <c r="B212" s="290">
        <v>93</v>
      </c>
      <c r="C212" s="290" t="s">
        <v>84</v>
      </c>
      <c r="D212" s="290" t="s">
        <v>90</v>
      </c>
      <c r="E212" s="290" t="s">
        <v>433</v>
      </c>
      <c r="F212" s="290">
        <v>16269780</v>
      </c>
      <c r="G212" s="290">
        <v>16326780</v>
      </c>
      <c r="I212" s="290">
        <v>1</v>
      </c>
    </row>
    <row r="213" spans="2:9" x14ac:dyDescent="0.35">
      <c r="B213" s="290">
        <v>93</v>
      </c>
      <c r="C213" s="290" t="s">
        <v>11</v>
      </c>
      <c r="D213" s="290" t="s">
        <v>85</v>
      </c>
      <c r="E213" s="290" t="s">
        <v>399</v>
      </c>
      <c r="F213" s="290">
        <v>21424602</v>
      </c>
      <c r="G213" s="290">
        <v>21471780</v>
      </c>
      <c r="I213" s="290">
        <v>1</v>
      </c>
    </row>
    <row r="214" spans="2:9" x14ac:dyDescent="0.35">
      <c r="B214" s="290">
        <v>93</v>
      </c>
      <c r="C214" s="290" t="s">
        <v>11</v>
      </c>
      <c r="D214" s="290" t="s">
        <v>85</v>
      </c>
      <c r="E214" s="290" t="s">
        <v>520</v>
      </c>
      <c r="F214" s="290">
        <v>22581204.690000001</v>
      </c>
      <c r="G214" s="290">
        <v>22681204.690000001</v>
      </c>
      <c r="I214" s="290">
        <v>1</v>
      </c>
    </row>
    <row r="215" spans="2:9" x14ac:dyDescent="0.35">
      <c r="B215" s="290">
        <v>93</v>
      </c>
      <c r="C215" s="290" t="s">
        <v>11</v>
      </c>
      <c r="D215" s="290" t="s">
        <v>365</v>
      </c>
      <c r="E215" s="290" t="s">
        <v>365</v>
      </c>
      <c r="F215" s="290">
        <v>25054137.34</v>
      </c>
      <c r="G215" s="290">
        <v>25054137.34</v>
      </c>
      <c r="I215" s="290">
        <v>1</v>
      </c>
    </row>
    <row r="216" spans="2:9" x14ac:dyDescent="0.35">
      <c r="B216" s="290">
        <v>93</v>
      </c>
      <c r="C216" s="290" t="s">
        <v>11</v>
      </c>
      <c r="D216" s="290" t="s">
        <v>345</v>
      </c>
      <c r="E216" s="290" t="s">
        <v>379</v>
      </c>
      <c r="F216" s="290">
        <v>24116660.18</v>
      </c>
      <c r="G216" s="290">
        <v>24116660.18</v>
      </c>
      <c r="I216" s="290">
        <v>1</v>
      </c>
    </row>
    <row r="217" spans="2:9" x14ac:dyDescent="0.35">
      <c r="B217" s="290">
        <v>93</v>
      </c>
      <c r="C217" s="290" t="s">
        <v>11</v>
      </c>
      <c r="D217" s="290" t="s">
        <v>78</v>
      </c>
      <c r="E217" s="290" t="s">
        <v>354</v>
      </c>
      <c r="F217" s="290">
        <v>18617437.710000001</v>
      </c>
      <c r="G217" s="290">
        <v>18617437.710000001</v>
      </c>
      <c r="I217" s="290">
        <v>1</v>
      </c>
    </row>
    <row r="218" spans="2:9" x14ac:dyDescent="0.35">
      <c r="B218" s="290">
        <v>93</v>
      </c>
      <c r="C218" s="290" t="s">
        <v>11</v>
      </c>
      <c r="D218" s="290" t="s">
        <v>78</v>
      </c>
      <c r="E218" s="290" t="s">
        <v>79</v>
      </c>
      <c r="F218" s="290">
        <v>20941833.02</v>
      </c>
      <c r="G218" s="290">
        <v>21135475.75</v>
      </c>
      <c r="I218" s="290">
        <v>1</v>
      </c>
    </row>
    <row r="219" spans="2:9" x14ac:dyDescent="0.35">
      <c r="B219" s="290">
        <v>93</v>
      </c>
      <c r="C219" s="290" t="s">
        <v>11</v>
      </c>
      <c r="D219" s="290" t="s">
        <v>78</v>
      </c>
      <c r="E219" s="290" t="s">
        <v>366</v>
      </c>
      <c r="F219" s="290">
        <v>18378347.234999999</v>
      </c>
      <c r="G219" s="290">
        <v>18561924.625</v>
      </c>
      <c r="I219" s="290">
        <v>2</v>
      </c>
    </row>
    <row r="220" spans="2:9" x14ac:dyDescent="0.35">
      <c r="B220" s="290">
        <v>93</v>
      </c>
      <c r="C220" s="290" t="s">
        <v>11</v>
      </c>
      <c r="D220" s="290" t="s">
        <v>78</v>
      </c>
      <c r="E220" s="290" t="s">
        <v>367</v>
      </c>
      <c r="F220" s="290">
        <v>16875482</v>
      </c>
      <c r="G220" s="290">
        <v>16924980</v>
      </c>
      <c r="I220" s="290">
        <v>1</v>
      </c>
    </row>
    <row r="221" spans="2:9" x14ac:dyDescent="0.35">
      <c r="B221" s="290">
        <v>93</v>
      </c>
      <c r="C221" s="290" t="s">
        <v>11</v>
      </c>
      <c r="D221" s="290" t="s">
        <v>71</v>
      </c>
      <c r="E221" s="290" t="s">
        <v>71</v>
      </c>
      <c r="F221" s="290">
        <v>20957709.199999999</v>
      </c>
      <c r="G221" s="290">
        <v>20957709.199999999</v>
      </c>
      <c r="I221" s="290">
        <v>1</v>
      </c>
    </row>
    <row r="222" spans="2:9" x14ac:dyDescent="0.35">
      <c r="B222" s="290">
        <v>93</v>
      </c>
      <c r="C222" s="290" t="s">
        <v>11</v>
      </c>
      <c r="D222" s="290" t="s">
        <v>278</v>
      </c>
      <c r="E222" s="290" t="s">
        <v>278</v>
      </c>
      <c r="F222" s="290">
        <v>16057251.52</v>
      </c>
      <c r="G222" s="290">
        <v>16057251.52</v>
      </c>
      <c r="I222" s="290">
        <v>1</v>
      </c>
    </row>
    <row r="223" spans="2:9" x14ac:dyDescent="0.35">
      <c r="B223" s="290">
        <v>93</v>
      </c>
      <c r="C223" s="290" t="s">
        <v>12</v>
      </c>
      <c r="D223" s="290" t="s">
        <v>282</v>
      </c>
      <c r="E223" s="290" t="s">
        <v>353</v>
      </c>
      <c r="F223" s="290">
        <v>19739292.469999999</v>
      </c>
      <c r="G223" s="290">
        <v>19910417.809999999</v>
      </c>
      <c r="I223" s="290">
        <v>1</v>
      </c>
    </row>
    <row r="224" spans="2:9" x14ac:dyDescent="0.35">
      <c r="B224" s="290">
        <v>93</v>
      </c>
      <c r="C224" s="290" t="s">
        <v>12</v>
      </c>
      <c r="D224" s="290" t="s">
        <v>72</v>
      </c>
      <c r="E224" s="290" t="s">
        <v>628</v>
      </c>
      <c r="F224" s="290">
        <v>20547881.469999999</v>
      </c>
      <c r="G224" s="290">
        <v>20576659.905000001</v>
      </c>
      <c r="I224" s="290">
        <v>2</v>
      </c>
    </row>
    <row r="225" spans="2:9" x14ac:dyDescent="0.35">
      <c r="B225" s="290">
        <v>93</v>
      </c>
      <c r="C225" s="290" t="s">
        <v>13</v>
      </c>
      <c r="D225" s="290" t="s">
        <v>87</v>
      </c>
      <c r="E225" s="290" t="s">
        <v>507</v>
      </c>
      <c r="F225" s="290">
        <v>22111242.649999999</v>
      </c>
      <c r="G225" s="290">
        <v>22179158.5</v>
      </c>
      <c r="I225" s="290">
        <v>1</v>
      </c>
    </row>
    <row r="226" spans="2:9" x14ac:dyDescent="0.35">
      <c r="B226" s="290">
        <v>93</v>
      </c>
      <c r="C226" s="290" t="s">
        <v>13</v>
      </c>
      <c r="D226" s="290" t="s">
        <v>87</v>
      </c>
      <c r="E226" s="290" t="s">
        <v>293</v>
      </c>
      <c r="F226" s="290">
        <v>22485445.129999999</v>
      </c>
      <c r="G226" s="290">
        <v>22485445.129999999</v>
      </c>
      <c r="I226" s="290">
        <v>1</v>
      </c>
    </row>
    <row r="227" spans="2:9" x14ac:dyDescent="0.35">
      <c r="B227" s="290">
        <v>93</v>
      </c>
      <c r="C227" s="290" t="s">
        <v>13</v>
      </c>
      <c r="D227" s="290" t="s">
        <v>87</v>
      </c>
      <c r="E227" s="290" t="s">
        <v>281</v>
      </c>
      <c r="F227" s="290">
        <v>19325548.806000002</v>
      </c>
      <c r="G227" s="290">
        <v>19453791.107999999</v>
      </c>
      <c r="I227" s="290">
        <v>5</v>
      </c>
    </row>
    <row r="228" spans="2:9" x14ac:dyDescent="0.35">
      <c r="B228" s="290">
        <v>93</v>
      </c>
      <c r="C228" s="290" t="s">
        <v>63</v>
      </c>
      <c r="D228" s="290" t="s">
        <v>276</v>
      </c>
      <c r="E228" s="290" t="s">
        <v>276</v>
      </c>
      <c r="F228" s="290">
        <v>20771615.489999998</v>
      </c>
      <c r="G228" s="290">
        <v>20832360</v>
      </c>
      <c r="I228" s="290">
        <v>1</v>
      </c>
    </row>
    <row r="229" spans="2:9" x14ac:dyDescent="0.35">
      <c r="B229" s="290">
        <v>93</v>
      </c>
      <c r="C229" s="290" t="s">
        <v>63</v>
      </c>
      <c r="D229" s="290" t="s">
        <v>276</v>
      </c>
      <c r="E229" s="290" t="s">
        <v>563</v>
      </c>
      <c r="F229" s="290">
        <v>21302487.199999999</v>
      </c>
      <c r="G229" s="290">
        <v>21302487.199999999</v>
      </c>
      <c r="I229" s="290">
        <v>1</v>
      </c>
    </row>
    <row r="230" spans="2:9" x14ac:dyDescent="0.35">
      <c r="B230" s="290">
        <v>93</v>
      </c>
      <c r="C230" s="290" t="s">
        <v>63</v>
      </c>
      <c r="D230" s="290" t="s">
        <v>334</v>
      </c>
      <c r="E230" s="290" t="s">
        <v>334</v>
      </c>
      <c r="F230" s="290">
        <v>21067133.760000002</v>
      </c>
      <c r="G230" s="290">
        <v>21374267.52</v>
      </c>
      <c r="I230" s="290">
        <v>1</v>
      </c>
    </row>
    <row r="231" spans="2:9" x14ac:dyDescent="0.35">
      <c r="B231" s="290">
        <v>93</v>
      </c>
      <c r="C231" s="290" t="s">
        <v>64</v>
      </c>
      <c r="D231" s="290" t="s">
        <v>64</v>
      </c>
      <c r="E231" s="290" t="s">
        <v>424</v>
      </c>
      <c r="F231" s="290">
        <v>20025603.776666701</v>
      </c>
      <c r="G231" s="290">
        <v>20115896.870000001</v>
      </c>
      <c r="I231" s="290">
        <v>3</v>
      </c>
    </row>
    <row r="232" spans="2:9" x14ac:dyDescent="0.35">
      <c r="B232" s="290">
        <v>93</v>
      </c>
      <c r="C232" s="290" t="s">
        <v>64</v>
      </c>
      <c r="D232" s="290" t="s">
        <v>64</v>
      </c>
      <c r="E232" s="290" t="s">
        <v>335</v>
      </c>
      <c r="F232" s="290">
        <v>19673309.02</v>
      </c>
      <c r="G232" s="290">
        <v>19673309.02</v>
      </c>
      <c r="I232" s="290">
        <v>1</v>
      </c>
    </row>
    <row r="233" spans="2:9" x14ac:dyDescent="0.35">
      <c r="B233" s="290">
        <v>93</v>
      </c>
      <c r="C233" s="290" t="s">
        <v>64</v>
      </c>
      <c r="D233" s="290" t="s">
        <v>64</v>
      </c>
      <c r="E233" s="290" t="s">
        <v>450</v>
      </c>
      <c r="F233" s="290">
        <v>21586340.91</v>
      </c>
      <c r="G233" s="290">
        <v>21773344.149999999</v>
      </c>
      <c r="I233" s="290">
        <v>1</v>
      </c>
    </row>
    <row r="234" spans="2:9" x14ac:dyDescent="0.35">
      <c r="B234" s="290">
        <v>93</v>
      </c>
      <c r="C234" s="290" t="s">
        <v>64</v>
      </c>
      <c r="D234" s="290" t="s">
        <v>343</v>
      </c>
      <c r="E234" s="290" t="s">
        <v>462</v>
      </c>
      <c r="F234" s="290">
        <v>22742920.559999999</v>
      </c>
      <c r="G234" s="290">
        <v>23080841.120000001</v>
      </c>
      <c r="I234" s="290">
        <v>1</v>
      </c>
    </row>
    <row r="235" spans="2:9" x14ac:dyDescent="0.35">
      <c r="B235" s="290">
        <v>93</v>
      </c>
      <c r="C235" s="290" t="s">
        <v>64</v>
      </c>
      <c r="D235" s="290" t="s">
        <v>62</v>
      </c>
      <c r="E235" s="290" t="s">
        <v>62</v>
      </c>
      <c r="F235" s="290">
        <v>15693780</v>
      </c>
      <c r="G235" s="290">
        <v>15748780</v>
      </c>
      <c r="I235" s="290">
        <v>1</v>
      </c>
    </row>
    <row r="236" spans="2:9" x14ac:dyDescent="0.35">
      <c r="B236" s="290">
        <v>93</v>
      </c>
      <c r="C236" s="290" t="s">
        <v>64</v>
      </c>
      <c r="D236" s="290" t="s">
        <v>62</v>
      </c>
      <c r="E236" s="290" t="s">
        <v>336</v>
      </c>
      <c r="F236" s="290">
        <v>14425911.720000001</v>
      </c>
      <c r="G236" s="290">
        <v>14425911.720000001</v>
      </c>
      <c r="I236" s="290">
        <v>1</v>
      </c>
    </row>
    <row r="237" spans="2:9" x14ac:dyDescent="0.35">
      <c r="B237" s="290">
        <v>93</v>
      </c>
      <c r="C237" s="290" t="s">
        <v>64</v>
      </c>
      <c r="D237" s="290" t="s">
        <v>62</v>
      </c>
      <c r="E237" s="290" t="s">
        <v>352</v>
      </c>
      <c r="F237" s="290">
        <v>16786025.420000002</v>
      </c>
      <c r="G237" s="290">
        <v>16883291.056666698</v>
      </c>
      <c r="I237" s="290">
        <v>3</v>
      </c>
    </row>
    <row r="238" spans="2:9" x14ac:dyDescent="0.35">
      <c r="B238" s="290">
        <v>93</v>
      </c>
      <c r="C238" s="290" t="s">
        <v>64</v>
      </c>
      <c r="D238" s="290" t="s">
        <v>65</v>
      </c>
      <c r="E238" s="290" t="s">
        <v>411</v>
      </c>
      <c r="F238" s="290">
        <v>17062024.5</v>
      </c>
      <c r="G238" s="290">
        <v>17062024.5</v>
      </c>
      <c r="I238" s="290">
        <v>1</v>
      </c>
    </row>
    <row r="239" spans="2:9" x14ac:dyDescent="0.35">
      <c r="B239" s="290">
        <v>93</v>
      </c>
      <c r="C239" s="290" t="s">
        <v>64</v>
      </c>
      <c r="D239" s="290" t="s">
        <v>65</v>
      </c>
      <c r="E239" s="290" t="s">
        <v>370</v>
      </c>
      <c r="F239" s="290">
        <v>16732987.470000001</v>
      </c>
      <c r="G239" s="290">
        <v>16782987.469999999</v>
      </c>
      <c r="I239" s="290">
        <v>1</v>
      </c>
    </row>
    <row r="240" spans="2:9" x14ac:dyDescent="0.35">
      <c r="B240" s="290">
        <v>93</v>
      </c>
      <c r="C240" s="290" t="s">
        <v>64</v>
      </c>
      <c r="D240" s="290" t="s">
        <v>65</v>
      </c>
      <c r="E240" s="290" t="s">
        <v>630</v>
      </c>
      <c r="F240" s="290">
        <v>14683606.390000001</v>
      </c>
      <c r="G240" s="290">
        <v>14856580.560000001</v>
      </c>
      <c r="I240" s="290">
        <v>1</v>
      </c>
    </row>
    <row r="241" spans="2:9" x14ac:dyDescent="0.35">
      <c r="B241" s="290">
        <v>93</v>
      </c>
      <c r="C241" s="290" t="s">
        <v>64</v>
      </c>
      <c r="D241" s="290" t="s">
        <v>80</v>
      </c>
      <c r="E241" s="290" t="s">
        <v>285</v>
      </c>
      <c r="F241" s="290">
        <v>18936409.739999998</v>
      </c>
      <c r="G241" s="290">
        <v>19000455.27</v>
      </c>
      <c r="I241" s="290">
        <v>1</v>
      </c>
    </row>
    <row r="242" spans="2:9" x14ac:dyDescent="0.35">
      <c r="B242" s="290">
        <v>93</v>
      </c>
      <c r="C242" s="290" t="s">
        <v>64</v>
      </c>
      <c r="D242" s="290" t="s">
        <v>325</v>
      </c>
      <c r="E242" s="290" t="s">
        <v>325</v>
      </c>
      <c r="F242" s="290">
        <v>18165900.530000001</v>
      </c>
      <c r="G242" s="290">
        <v>18221000.59</v>
      </c>
      <c r="I242" s="290">
        <v>1</v>
      </c>
    </row>
    <row r="243" spans="2:9" x14ac:dyDescent="0.35">
      <c r="B243" s="290">
        <v>93</v>
      </c>
      <c r="C243" s="290" t="s">
        <v>64</v>
      </c>
      <c r="D243" s="290" t="s">
        <v>326</v>
      </c>
      <c r="E243" s="290" t="s">
        <v>385</v>
      </c>
      <c r="F243" s="290">
        <v>16292500.77</v>
      </c>
      <c r="G243" s="290">
        <v>16351667.52</v>
      </c>
      <c r="I243" s="290">
        <v>1</v>
      </c>
    </row>
    <row r="244" spans="2:9" x14ac:dyDescent="0.35">
      <c r="B244" s="290">
        <v>93</v>
      </c>
      <c r="C244" s="290" t="s">
        <v>64</v>
      </c>
      <c r="D244" s="290" t="s">
        <v>326</v>
      </c>
      <c r="E244" s="290" t="s">
        <v>375</v>
      </c>
      <c r="F244" s="290">
        <v>19084921.359999999</v>
      </c>
      <c r="G244" s="290">
        <v>19084921.359999999</v>
      </c>
      <c r="I244" s="290">
        <v>1</v>
      </c>
    </row>
    <row r="245" spans="2:9" x14ac:dyDescent="0.35">
      <c r="B245" s="290">
        <v>93</v>
      </c>
      <c r="C245" s="290" t="s">
        <v>64</v>
      </c>
      <c r="D245" s="290" t="s">
        <v>326</v>
      </c>
      <c r="E245" s="290" t="s">
        <v>511</v>
      </c>
      <c r="F245" s="290">
        <v>17637608.965</v>
      </c>
      <c r="G245" s="290">
        <v>17739429.960000001</v>
      </c>
      <c r="I245" s="290">
        <v>2</v>
      </c>
    </row>
    <row r="246" spans="2:9" x14ac:dyDescent="0.35">
      <c r="B246" s="290">
        <v>93</v>
      </c>
      <c r="C246" s="290" t="s">
        <v>86</v>
      </c>
      <c r="D246" s="290" t="s">
        <v>88</v>
      </c>
      <c r="E246" s="290" t="s">
        <v>91</v>
      </c>
      <c r="F246" s="290">
        <v>23366354.91</v>
      </c>
      <c r="G246" s="290">
        <v>23557649.870000001</v>
      </c>
      <c r="I246" s="290">
        <v>1</v>
      </c>
    </row>
    <row r="247" spans="2:9" x14ac:dyDescent="0.35">
      <c r="B247" s="290">
        <v>93</v>
      </c>
      <c r="C247" s="290" t="s">
        <v>86</v>
      </c>
      <c r="D247" s="290" t="s">
        <v>88</v>
      </c>
      <c r="E247" s="290" t="s">
        <v>66</v>
      </c>
      <c r="F247" s="290">
        <v>18188465.620000001</v>
      </c>
      <c r="G247" s="290">
        <v>18231814.376666699</v>
      </c>
      <c r="I247" s="290">
        <v>3</v>
      </c>
    </row>
    <row r="248" spans="2:9" x14ac:dyDescent="0.35">
      <c r="B248" s="290">
        <v>93</v>
      </c>
      <c r="C248" s="290" t="s">
        <v>86</v>
      </c>
      <c r="D248" s="290" t="s">
        <v>88</v>
      </c>
      <c r="E248" s="290" t="s">
        <v>75</v>
      </c>
      <c r="F248" s="290">
        <v>17704193.23</v>
      </c>
      <c r="G248" s="290">
        <v>17762659.149999999</v>
      </c>
      <c r="I248" s="290">
        <v>1</v>
      </c>
    </row>
    <row r="249" spans="2:9" x14ac:dyDescent="0.35">
      <c r="B249" s="290">
        <v>93</v>
      </c>
      <c r="C249" s="290" t="s">
        <v>86</v>
      </c>
      <c r="D249" s="290" t="s">
        <v>88</v>
      </c>
      <c r="E249" s="290" t="s">
        <v>67</v>
      </c>
      <c r="F249" s="290">
        <v>19587481.32</v>
      </c>
      <c r="G249" s="290">
        <v>19669343.283076901</v>
      </c>
      <c r="I249" s="290">
        <v>13</v>
      </c>
    </row>
    <row r="250" spans="2:9" x14ac:dyDescent="0.35">
      <c r="B250" s="290">
        <v>93</v>
      </c>
      <c r="C250" s="290" t="s">
        <v>86</v>
      </c>
      <c r="D250" s="290" t="s">
        <v>351</v>
      </c>
      <c r="E250" s="290" t="s">
        <v>351</v>
      </c>
      <c r="F250" s="290">
        <v>20439969.5</v>
      </c>
      <c r="G250" s="290">
        <v>20439969.5</v>
      </c>
      <c r="I250" s="290">
        <v>1</v>
      </c>
    </row>
    <row r="251" spans="2:9" x14ac:dyDescent="0.35">
      <c r="B251" s="290">
        <v>93</v>
      </c>
      <c r="C251" s="290" t="s">
        <v>86</v>
      </c>
      <c r="D251" s="290" t="s">
        <v>275</v>
      </c>
      <c r="E251" s="290" t="s">
        <v>431</v>
      </c>
      <c r="F251" s="290">
        <v>20979002</v>
      </c>
      <c r="G251" s="290">
        <v>21027780</v>
      </c>
      <c r="I251" s="290">
        <v>1</v>
      </c>
    </row>
    <row r="252" spans="2:9" x14ac:dyDescent="0.35">
      <c r="B252" s="290">
        <v>93</v>
      </c>
      <c r="C252" s="290" t="s">
        <v>86</v>
      </c>
      <c r="D252" s="290" t="s">
        <v>89</v>
      </c>
      <c r="E252" s="290" t="s">
        <v>89</v>
      </c>
      <c r="F252" s="290">
        <v>20341773.223333299</v>
      </c>
      <c r="G252" s="290">
        <v>20531104.603333302</v>
      </c>
      <c r="I252" s="290">
        <v>3</v>
      </c>
    </row>
    <row r="253" spans="2:9" x14ac:dyDescent="0.35">
      <c r="B253" s="290">
        <v>93</v>
      </c>
      <c r="C253" s="290" t="s">
        <v>86</v>
      </c>
      <c r="D253" s="290" t="s">
        <v>89</v>
      </c>
      <c r="E253" s="290" t="s">
        <v>415</v>
      </c>
      <c r="F253" s="290">
        <v>17239358.309999999</v>
      </c>
      <c r="G253" s="290">
        <v>17408583.300000001</v>
      </c>
      <c r="I253" s="290">
        <v>2</v>
      </c>
    </row>
    <row r="254" spans="2:9" x14ac:dyDescent="0.35">
      <c r="B254" s="290">
        <v>93</v>
      </c>
      <c r="C254" s="290" t="s">
        <v>86</v>
      </c>
      <c r="D254" s="290" t="s">
        <v>89</v>
      </c>
      <c r="E254" s="290" t="s">
        <v>288</v>
      </c>
      <c r="F254" s="290">
        <v>20796466.079999998</v>
      </c>
      <c r="G254" s="290">
        <v>20860517.870000001</v>
      </c>
      <c r="I254" s="290">
        <v>1</v>
      </c>
    </row>
    <row r="255" spans="2:9" x14ac:dyDescent="0.35">
      <c r="B255" s="290">
        <v>93</v>
      </c>
      <c r="C255" s="290" t="s">
        <v>86</v>
      </c>
      <c r="D255" s="290" t="s">
        <v>89</v>
      </c>
      <c r="E255" s="290" t="s">
        <v>387</v>
      </c>
      <c r="F255" s="290">
        <v>14416073.92</v>
      </c>
      <c r="G255" s="290">
        <v>14462304.359999999</v>
      </c>
      <c r="I255" s="290">
        <v>1</v>
      </c>
    </row>
    <row r="256" spans="2:9" x14ac:dyDescent="0.35">
      <c r="B256" s="290">
        <v>96</v>
      </c>
      <c r="C256" s="290" t="s">
        <v>86</v>
      </c>
      <c r="D256" s="290" t="s">
        <v>88</v>
      </c>
      <c r="E256" s="290" t="s">
        <v>282</v>
      </c>
      <c r="F256" s="290">
        <v>23633023.010000002</v>
      </c>
      <c r="G256" s="290">
        <v>23708914.460000001</v>
      </c>
      <c r="I256" s="290">
        <v>1</v>
      </c>
    </row>
    <row r="257" spans="2:9" x14ac:dyDescent="0.35">
      <c r="B257" s="290">
        <v>101</v>
      </c>
      <c r="C257" s="290" t="s">
        <v>84</v>
      </c>
      <c r="D257" s="290" t="s">
        <v>432</v>
      </c>
      <c r="E257" s="290" t="s">
        <v>432</v>
      </c>
      <c r="F257" s="290">
        <v>30940475.41</v>
      </c>
      <c r="G257" s="290">
        <v>30989417.120000001</v>
      </c>
      <c r="I257" s="290">
        <v>1</v>
      </c>
    </row>
    <row r="258" spans="2:9" x14ac:dyDescent="0.35">
      <c r="B258" s="290">
        <v>101</v>
      </c>
      <c r="C258" s="290" t="s">
        <v>63</v>
      </c>
      <c r="D258" s="290" t="s">
        <v>417</v>
      </c>
      <c r="E258" s="290" t="s">
        <v>416</v>
      </c>
      <c r="F258" s="290">
        <v>16672688.51</v>
      </c>
      <c r="G258" s="290">
        <v>16718542.789999999</v>
      </c>
      <c r="I258" s="290">
        <v>1</v>
      </c>
    </row>
    <row r="259" spans="2:9" x14ac:dyDescent="0.35">
      <c r="B259" s="290">
        <v>101</v>
      </c>
      <c r="C259" s="290" t="s">
        <v>63</v>
      </c>
      <c r="D259" s="290" t="s">
        <v>294</v>
      </c>
      <c r="E259" s="290" t="s">
        <v>526</v>
      </c>
      <c r="F259" s="290">
        <v>14974440.140000001</v>
      </c>
      <c r="G259" s="290">
        <v>15188880.289999999</v>
      </c>
      <c r="I259" s="290">
        <v>1</v>
      </c>
    </row>
    <row r="260" spans="2:9" x14ac:dyDescent="0.35">
      <c r="B260" s="290">
        <v>116</v>
      </c>
      <c r="C260" s="290" t="s">
        <v>11</v>
      </c>
      <c r="D260" s="290" t="s">
        <v>85</v>
      </c>
      <c r="E260" s="290" t="s">
        <v>399</v>
      </c>
      <c r="F260" s="290">
        <v>24421283.43</v>
      </c>
      <c r="G260" s="290">
        <v>24473648.260000002</v>
      </c>
      <c r="I260" s="290">
        <v>1</v>
      </c>
    </row>
    <row r="261" spans="2:9" x14ac:dyDescent="0.35">
      <c r="B261" s="290">
        <v>116</v>
      </c>
      <c r="C261" s="290" t="s">
        <v>11</v>
      </c>
      <c r="D261" s="290" t="s">
        <v>78</v>
      </c>
      <c r="E261" s="290" t="s">
        <v>79</v>
      </c>
      <c r="F261" s="290">
        <v>20172084.5</v>
      </c>
      <c r="G261" s="290">
        <v>20310977.859999999</v>
      </c>
      <c r="I261" s="290">
        <v>1</v>
      </c>
    </row>
    <row r="262" spans="2:9" x14ac:dyDescent="0.35">
      <c r="B262" s="290">
        <v>116</v>
      </c>
      <c r="C262" s="290" t="s">
        <v>11</v>
      </c>
      <c r="D262" s="290" t="s">
        <v>426</v>
      </c>
      <c r="E262" s="290" t="s">
        <v>541</v>
      </c>
      <c r="F262" s="290">
        <v>21305044.449999999</v>
      </c>
      <c r="G262" s="290">
        <v>21352049.390000001</v>
      </c>
      <c r="I262" s="290">
        <v>1</v>
      </c>
    </row>
    <row r="263" spans="2:9" x14ac:dyDescent="0.35">
      <c r="B263" s="290">
        <v>116</v>
      </c>
      <c r="C263" s="290" t="s">
        <v>63</v>
      </c>
      <c r="D263" s="290" t="s">
        <v>303</v>
      </c>
      <c r="E263" s="290" t="s">
        <v>305</v>
      </c>
      <c r="F263" s="290">
        <v>20721094.285</v>
      </c>
      <c r="G263" s="290">
        <v>20814367.859999999</v>
      </c>
      <c r="I263" s="290">
        <v>2</v>
      </c>
    </row>
    <row r="264" spans="2:9" x14ac:dyDescent="0.35">
      <c r="B264" s="290">
        <v>116</v>
      </c>
      <c r="C264" s="290" t="s">
        <v>64</v>
      </c>
      <c r="D264" s="290" t="s">
        <v>64</v>
      </c>
      <c r="E264" s="290" t="s">
        <v>350</v>
      </c>
      <c r="F264" s="290">
        <v>20079488.93</v>
      </c>
      <c r="G264" s="290">
        <v>20310977.859999999</v>
      </c>
      <c r="I264" s="290">
        <v>1</v>
      </c>
    </row>
    <row r="265" spans="2:9" x14ac:dyDescent="0.35">
      <c r="B265" s="290">
        <v>116</v>
      </c>
      <c r="C265" s="290" t="s">
        <v>64</v>
      </c>
      <c r="D265" s="290" t="s">
        <v>343</v>
      </c>
      <c r="E265" s="290" t="s">
        <v>564</v>
      </c>
      <c r="F265" s="290">
        <v>31465014.57</v>
      </c>
      <c r="G265" s="290">
        <v>31760029.140000001</v>
      </c>
      <c r="I265" s="290">
        <v>1</v>
      </c>
    </row>
    <row r="266" spans="2:9" x14ac:dyDescent="0.35">
      <c r="B266" s="290">
        <v>120</v>
      </c>
      <c r="C266" s="290" t="s">
        <v>11</v>
      </c>
      <c r="D266" s="290" t="s">
        <v>278</v>
      </c>
      <c r="E266" s="290" t="s">
        <v>391</v>
      </c>
      <c r="F266" s="290">
        <v>14570861.67</v>
      </c>
      <c r="G266" s="290">
        <v>15060699.720000001</v>
      </c>
      <c r="I266" s="290">
        <v>1</v>
      </c>
    </row>
    <row r="267" spans="2:9" x14ac:dyDescent="0.35">
      <c r="B267" s="290">
        <v>121</v>
      </c>
      <c r="C267" s="290" t="s">
        <v>11</v>
      </c>
      <c r="D267" s="290" t="s">
        <v>71</v>
      </c>
      <c r="E267" s="290" t="s">
        <v>71</v>
      </c>
      <c r="F267" s="290">
        <v>20368699.25</v>
      </c>
      <c r="G267" s="290">
        <v>20373699.25</v>
      </c>
      <c r="I267" s="29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Indice</vt:lpstr>
      <vt:lpstr>Estadisticas 2026</vt:lpstr>
      <vt:lpstr>Detalle1</vt:lpstr>
      <vt:lpstr>Detalle2</vt:lpstr>
      <vt:lpstr>Detalle3</vt:lpstr>
      <vt:lpstr>Resumen</vt:lpstr>
      <vt:lpstr>_20._Ejecución_Presupuesto_2022___Por_programa_de_financiamiento</vt:lpstr>
      <vt:lpstr>'Estadisticas 2026'!Área_de_impresión</vt:lpstr>
      <vt:lpstr>Indice!Área_de_impresión</vt:lpstr>
      <vt:lpstr>'Estadisticas 2026'!Títulos_a_imprimir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2026-02-13T21:25:43Z</dcterms:modified>
</cp:coreProperties>
</file>